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X:\2014-2020\030_17_KONKURS_I.2.2\czyste\"/>
    </mc:Choice>
  </mc:AlternateContent>
  <workbookProtection workbookAlgorithmName="SHA-512" workbookHashValue="O1yKsPf643IjBseAaHwdlvxSTk5T3oQolvdByTY9IFLGwj1/0tTqNaSS1Z1z5gJWIwCj2+srS88S/+qU+hIx2A==" workbookSaltValue="03gNlHDAPtxsforXD/DYTw==" workbookSpinCount="100000" lockStructure="1"/>
  <bookViews>
    <workbookView xWindow="0" yWindow="0" windowWidth="21570" windowHeight="7965" tabRatio="872" activeTab="3"/>
  </bookViews>
  <sheets>
    <sheet name="Bilans" sheetId="1" r:id="rId1"/>
    <sheet name="Rachunek zysków i strat" sheetId="2" r:id="rId2"/>
    <sheet name="Rach.przepł.pien." sheetId="7" r:id="rId3"/>
    <sheet name="NPV i IRR" sheetId="8" r:id="rId4"/>
    <sheet name="A_W_1_T" sheetId="3" state="hidden" r:id="rId5"/>
    <sheet name="A_W_2_CF" sheetId="5" state="hidden" r:id="rId6"/>
    <sheet name="A_W_3_FD" sheetId="6" state="hidden" r:id="rId7"/>
  </sheets>
  <definedNames>
    <definedName name="_ftn1" localSheetId="4">A_W_1_T!$A$39</definedName>
    <definedName name="_ftnref1" localSheetId="4">A_W_1_T!$A$19</definedName>
    <definedName name="_xlnm.Print_Area" localSheetId="0">Bilans!$A$1:$N$42</definedName>
    <definedName name="_xlnm.Print_Area" localSheetId="2">'Rach.przepł.pien.'!$A$1:$N$40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7" l="1"/>
  <c r="F47" i="7"/>
  <c r="F46" i="7"/>
  <c r="F45" i="7"/>
  <c r="D5" i="2" l="1"/>
  <c r="B23" i="8" l="1"/>
  <c r="B24" i="8"/>
  <c r="B6" i="2" l="1"/>
  <c r="E5" i="3" l="1"/>
  <c r="C6" i="2" l="1"/>
  <c r="C7" i="2" s="1"/>
  <c r="C8" i="2" s="1"/>
  <c r="C5" i="3" s="1"/>
  <c r="D6" i="2"/>
  <c r="E6" i="2"/>
  <c r="F6" i="2"/>
  <c r="F7" i="2" s="1"/>
  <c r="F8" i="2" s="1"/>
  <c r="F5" i="3" s="1"/>
  <c r="G6" i="2"/>
  <c r="H6" i="2"/>
  <c r="I6" i="2"/>
  <c r="I7" i="2" s="1"/>
  <c r="I8" i="2" s="1"/>
  <c r="I5" i="3" s="1"/>
  <c r="J6" i="2"/>
  <c r="J7" i="2" s="1"/>
  <c r="J8" i="2" s="1"/>
  <c r="J5" i="3" s="1"/>
  <c r="K6" i="2"/>
  <c r="L6" i="2"/>
  <c r="M6" i="2"/>
  <c r="M7" i="2" s="1"/>
  <c r="M8" i="2" s="1"/>
  <c r="M5" i="3" s="1"/>
  <c r="N6" i="2"/>
  <c r="N7" i="2" s="1"/>
  <c r="N8" i="2" s="1"/>
  <c r="N5" i="3" s="1"/>
  <c r="K7" i="2" l="1"/>
  <c r="K8" i="2" s="1"/>
  <c r="K5" i="3" s="1"/>
  <c r="G7" i="2"/>
  <c r="G8" i="2" s="1"/>
  <c r="G5" i="3" s="1"/>
  <c r="L7" i="2"/>
  <c r="L8" i="2" s="1"/>
  <c r="L5" i="3" s="1"/>
  <c r="H7" i="2"/>
  <c r="H8" i="2" s="1"/>
  <c r="H5" i="3" s="1"/>
  <c r="D7" i="2"/>
  <c r="D8" i="2" s="1"/>
  <c r="D5" i="3" s="1"/>
  <c r="D41" i="5"/>
  <c r="E41" i="5"/>
  <c r="F41" i="5"/>
  <c r="G41" i="5"/>
  <c r="H41" i="5"/>
  <c r="I41" i="5"/>
  <c r="J41" i="5"/>
  <c r="K41" i="5"/>
  <c r="L41" i="5"/>
  <c r="M41" i="5"/>
  <c r="N41" i="5"/>
  <c r="C41" i="5"/>
  <c r="K24" i="8"/>
  <c r="J24" i="8"/>
  <c r="I24" i="8"/>
  <c r="H24" i="8"/>
  <c r="G24" i="8"/>
  <c r="F24" i="8"/>
  <c r="E24" i="8"/>
  <c r="D24" i="8"/>
  <c r="C24" i="8"/>
  <c r="B27" i="8" l="1"/>
  <c r="B28" i="8"/>
  <c r="B25" i="8"/>
  <c r="C25" i="8" s="1"/>
  <c r="D25" i="8" s="1"/>
  <c r="E25" i="8" s="1"/>
  <c r="F25" i="8" s="1"/>
  <c r="G25" i="8" s="1"/>
  <c r="H25" i="8" s="1"/>
  <c r="I25" i="8" s="1"/>
  <c r="J25" i="8" s="1"/>
  <c r="K25" i="8" s="1"/>
  <c r="K9" i="8" l="1"/>
  <c r="C9" i="8"/>
  <c r="D9" i="8"/>
  <c r="E9" i="8"/>
  <c r="F9" i="8"/>
  <c r="G9" i="8"/>
  <c r="H9" i="8"/>
  <c r="I9" i="8"/>
  <c r="J9" i="8"/>
  <c r="B9" i="8"/>
  <c r="D48" i="7"/>
  <c r="E48" i="7" s="1"/>
  <c r="G48" i="7"/>
  <c r="H48" i="7"/>
  <c r="I48" i="7"/>
  <c r="J48" i="7"/>
  <c r="K48" i="7"/>
  <c r="L48" i="7"/>
  <c r="M48" i="7"/>
  <c r="N48" i="7"/>
  <c r="C48" i="7"/>
  <c r="D47" i="7"/>
  <c r="E47" i="7" s="1"/>
  <c r="G47" i="7"/>
  <c r="H47" i="7"/>
  <c r="I47" i="7"/>
  <c r="J47" i="7"/>
  <c r="K47" i="7"/>
  <c r="L47" i="7"/>
  <c r="M47" i="7"/>
  <c r="N47" i="7"/>
  <c r="C47" i="7"/>
  <c r="D46" i="7"/>
  <c r="E46" i="7" s="1"/>
  <c r="G46" i="7"/>
  <c r="H46" i="7"/>
  <c r="I46" i="7"/>
  <c r="J46" i="7"/>
  <c r="K46" i="7"/>
  <c r="L46" i="7"/>
  <c r="M46" i="7"/>
  <c r="N46" i="7"/>
  <c r="C46" i="7"/>
  <c r="D45" i="7"/>
  <c r="E45" i="7" s="1"/>
  <c r="G45" i="7"/>
  <c r="H45" i="7"/>
  <c r="I45" i="7"/>
  <c r="J45" i="7"/>
  <c r="K45" i="7"/>
  <c r="L45" i="7"/>
  <c r="M45" i="7"/>
  <c r="N45" i="7"/>
  <c r="C45" i="7"/>
  <c r="K5" i="2"/>
  <c r="K5" i="7" s="1"/>
  <c r="L5" i="2"/>
  <c r="L5" i="7" s="1"/>
  <c r="M5" i="2"/>
  <c r="M5" i="7" s="1"/>
  <c r="N5" i="2"/>
  <c r="N5" i="7" s="1"/>
  <c r="L4" i="6" l="1"/>
  <c r="L4" i="3"/>
  <c r="K4" i="6"/>
  <c r="K4" i="3"/>
  <c r="N4" i="3"/>
  <c r="N4" i="6"/>
  <c r="M4" i="6"/>
  <c r="M4" i="3"/>
  <c r="B12" i="8"/>
  <c r="B13" i="8"/>
  <c r="B10" i="8"/>
  <c r="C10" i="8" s="1"/>
  <c r="D10" i="8" s="1"/>
  <c r="E10" i="8" s="1"/>
  <c r="F10" i="8" s="1"/>
  <c r="G10" i="8" s="1"/>
  <c r="H10" i="8" s="1"/>
  <c r="I10" i="8" s="1"/>
  <c r="J10" i="8" s="1"/>
  <c r="K10" i="8" s="1"/>
  <c r="A42" i="7"/>
  <c r="C40" i="5" l="1"/>
  <c r="D40" i="5"/>
  <c r="E40" i="5"/>
  <c r="F40" i="5"/>
  <c r="G40" i="5"/>
  <c r="H40" i="5"/>
  <c r="I40" i="5"/>
  <c r="J40" i="5"/>
  <c r="K40" i="5"/>
  <c r="L40" i="5"/>
  <c r="M40" i="5"/>
  <c r="N40" i="5"/>
  <c r="B40" i="5"/>
  <c r="D23" i="5"/>
  <c r="E23" i="5"/>
  <c r="F23" i="5"/>
  <c r="G23" i="5"/>
  <c r="H23" i="5"/>
  <c r="I23" i="5"/>
  <c r="J23" i="5"/>
  <c r="K23" i="5"/>
  <c r="L23" i="5"/>
  <c r="M23" i="5"/>
  <c r="N23" i="5"/>
  <c r="D24" i="5"/>
  <c r="E24" i="5"/>
  <c r="F24" i="5"/>
  <c r="G24" i="5"/>
  <c r="H24" i="5"/>
  <c r="I24" i="5"/>
  <c r="J24" i="5"/>
  <c r="K24" i="5"/>
  <c r="L24" i="5"/>
  <c r="M24" i="5"/>
  <c r="N24" i="5"/>
  <c r="C24" i="5"/>
  <c r="C23" i="5"/>
  <c r="C8" i="7"/>
  <c r="D8" i="7"/>
  <c r="E8" i="7"/>
  <c r="F8" i="7"/>
  <c r="G8" i="7"/>
  <c r="H8" i="7"/>
  <c r="I8" i="7"/>
  <c r="J8" i="7"/>
  <c r="K8" i="7"/>
  <c r="L8" i="7"/>
  <c r="M8" i="7"/>
  <c r="N8" i="7"/>
  <c r="C17" i="7"/>
  <c r="D17" i="7"/>
  <c r="E17" i="7"/>
  <c r="F17" i="7"/>
  <c r="G17" i="7"/>
  <c r="H17" i="7"/>
  <c r="I17" i="7"/>
  <c r="J17" i="7"/>
  <c r="K17" i="7"/>
  <c r="L17" i="7"/>
  <c r="M17" i="7"/>
  <c r="N17" i="7"/>
  <c r="C21" i="7"/>
  <c r="C36" i="5" s="1"/>
  <c r="D21" i="7"/>
  <c r="D36" i="5" s="1"/>
  <c r="E21" i="7"/>
  <c r="F21" i="7"/>
  <c r="F36" i="5" s="1"/>
  <c r="G21" i="7"/>
  <c r="G36" i="5" s="1"/>
  <c r="H21" i="7"/>
  <c r="H36" i="5" s="1"/>
  <c r="I21" i="7"/>
  <c r="I36" i="5" s="1"/>
  <c r="J21" i="7"/>
  <c r="K21" i="7"/>
  <c r="K36" i="5" s="1"/>
  <c r="L21" i="7"/>
  <c r="L36" i="5" s="1"/>
  <c r="M21" i="7"/>
  <c r="N21" i="7"/>
  <c r="C25" i="7"/>
  <c r="C7" i="5" s="1"/>
  <c r="D25" i="7"/>
  <c r="D7" i="5" s="1"/>
  <c r="E25" i="7"/>
  <c r="E27" i="5" s="1"/>
  <c r="F25" i="7"/>
  <c r="F7" i="5" s="1"/>
  <c r="G25" i="7"/>
  <c r="G7" i="5" s="1"/>
  <c r="H25" i="7"/>
  <c r="H7" i="5" s="1"/>
  <c r="I25" i="7"/>
  <c r="I27" i="5" s="1"/>
  <c r="J25" i="7"/>
  <c r="J7" i="5" s="1"/>
  <c r="K25" i="7"/>
  <c r="K7" i="5" s="1"/>
  <c r="L25" i="7"/>
  <c r="L7" i="5" s="1"/>
  <c r="M25" i="7"/>
  <c r="M27" i="5" s="1"/>
  <c r="N25" i="7"/>
  <c r="N7" i="5" s="1"/>
  <c r="C27" i="7"/>
  <c r="D27" i="7"/>
  <c r="E27" i="7"/>
  <c r="F27" i="7"/>
  <c r="G27" i="7"/>
  <c r="H27" i="7"/>
  <c r="H36" i="7" s="1"/>
  <c r="H8" i="5" s="1"/>
  <c r="I27" i="7"/>
  <c r="J27" i="7"/>
  <c r="K27" i="7"/>
  <c r="L27" i="7"/>
  <c r="L36" i="7" s="1"/>
  <c r="L8" i="5" s="1"/>
  <c r="M27" i="7"/>
  <c r="N27" i="7"/>
  <c r="C32" i="7"/>
  <c r="D32" i="7"/>
  <c r="E32" i="7"/>
  <c r="F32" i="7"/>
  <c r="G32" i="7"/>
  <c r="G36" i="7" s="1"/>
  <c r="G8" i="5" s="1"/>
  <c r="H32" i="7"/>
  <c r="I32" i="7"/>
  <c r="J32" i="7"/>
  <c r="K32" i="7"/>
  <c r="K36" i="7" s="1"/>
  <c r="K8" i="5" s="1"/>
  <c r="L32" i="7"/>
  <c r="M32" i="7"/>
  <c r="N32" i="7"/>
  <c r="F36" i="7"/>
  <c r="F8" i="5" s="1"/>
  <c r="I36" i="7"/>
  <c r="I8" i="5" s="1"/>
  <c r="J36" i="7"/>
  <c r="J8" i="5" s="1"/>
  <c r="M36" i="7"/>
  <c r="M8" i="5" s="1"/>
  <c r="N36" i="7"/>
  <c r="N8" i="5" s="1"/>
  <c r="B32" i="7"/>
  <c r="B27" i="7"/>
  <c r="B21" i="7"/>
  <c r="B36" i="5" s="1"/>
  <c r="B17" i="7"/>
  <c r="B8" i="7"/>
  <c r="C36" i="7" l="1"/>
  <c r="C8" i="5" s="1"/>
  <c r="D36" i="7"/>
  <c r="D8" i="5" s="1"/>
  <c r="E36" i="7"/>
  <c r="E8" i="5" s="1"/>
  <c r="B36" i="7"/>
  <c r="B8" i="5" s="1"/>
  <c r="H27" i="5"/>
  <c r="N32" i="5"/>
  <c r="J32" i="5"/>
  <c r="F32" i="5"/>
  <c r="D27" i="5"/>
  <c r="M32" i="5"/>
  <c r="E32" i="5"/>
  <c r="N36" i="5"/>
  <c r="L27" i="5"/>
  <c r="J36" i="5"/>
  <c r="M7" i="5"/>
  <c r="E7" i="5"/>
  <c r="I32" i="5"/>
  <c r="K27" i="5"/>
  <c r="G27" i="5"/>
  <c r="C27" i="5"/>
  <c r="L32" i="5"/>
  <c r="H32" i="5"/>
  <c r="D32" i="5"/>
  <c r="M36" i="5"/>
  <c r="E36" i="5"/>
  <c r="I7" i="5"/>
  <c r="N27" i="5"/>
  <c r="J27" i="5"/>
  <c r="F27" i="5"/>
  <c r="B32" i="5"/>
  <c r="K32" i="5"/>
  <c r="G32" i="5"/>
  <c r="C32" i="5"/>
  <c r="N25" i="5"/>
  <c r="J25" i="5"/>
  <c r="F25" i="5"/>
  <c r="L25" i="5"/>
  <c r="H25" i="5"/>
  <c r="D25" i="5"/>
  <c r="M25" i="5"/>
  <c r="I25" i="5"/>
  <c r="E25" i="5"/>
  <c r="C25" i="5"/>
  <c r="K25" i="5"/>
  <c r="G25" i="5"/>
  <c r="B25" i="7"/>
  <c r="C5" i="2"/>
  <c r="C5" i="7" s="1"/>
  <c r="D5" i="7"/>
  <c r="E5" i="2"/>
  <c r="E5" i="7" s="1"/>
  <c r="F5" i="2"/>
  <c r="F5" i="7" s="1"/>
  <c r="G5" i="2"/>
  <c r="G5" i="7" s="1"/>
  <c r="H5" i="2"/>
  <c r="H5" i="7" s="1"/>
  <c r="I5" i="2"/>
  <c r="I5" i="7" s="1"/>
  <c r="J5" i="2"/>
  <c r="J5" i="7" s="1"/>
  <c r="B5" i="2"/>
  <c r="B5" i="7" s="1"/>
  <c r="C8" i="1"/>
  <c r="E8" i="1"/>
  <c r="B7" i="5" l="1"/>
  <c r="B27" i="5"/>
  <c r="J4" i="3"/>
  <c r="J4" i="5"/>
  <c r="J4" i="6"/>
  <c r="I4" i="3"/>
  <c r="I4" i="6"/>
  <c r="I4" i="5"/>
  <c r="E4" i="3"/>
  <c r="E4" i="5"/>
  <c r="E4" i="6"/>
  <c r="H4" i="3"/>
  <c r="H4" i="5"/>
  <c r="H4" i="6"/>
  <c r="D4" i="3"/>
  <c r="D4" i="5"/>
  <c r="D4" i="6"/>
  <c r="F4" i="3"/>
  <c r="F4" i="5"/>
  <c r="F4" i="6"/>
  <c r="B4" i="3"/>
  <c r="B4" i="6"/>
  <c r="B4" i="5"/>
  <c r="G4" i="3"/>
  <c r="G4" i="6"/>
  <c r="G4" i="5"/>
  <c r="C4" i="3"/>
  <c r="C4" i="6"/>
  <c r="C4" i="5"/>
  <c r="C24" i="3"/>
  <c r="D24" i="3"/>
  <c r="E24" i="3"/>
  <c r="F24" i="3"/>
  <c r="G24" i="3"/>
  <c r="H24" i="3"/>
  <c r="I24" i="3"/>
  <c r="J24" i="3"/>
  <c r="K24" i="3"/>
  <c r="L24" i="3"/>
  <c r="M24" i="3"/>
  <c r="N24" i="3"/>
  <c r="B24" i="3"/>
  <c r="D13" i="3"/>
  <c r="E13" i="3"/>
  <c r="F13" i="3"/>
  <c r="G13" i="3"/>
  <c r="H13" i="3"/>
  <c r="I13" i="3"/>
  <c r="J13" i="3"/>
  <c r="K13" i="3"/>
  <c r="L13" i="3"/>
  <c r="M13" i="3"/>
  <c r="N13" i="3"/>
  <c r="C13" i="3"/>
  <c r="D12" i="3" l="1"/>
  <c r="E12" i="3"/>
  <c r="F12" i="3"/>
  <c r="G12" i="3"/>
  <c r="H12" i="3"/>
  <c r="I12" i="3"/>
  <c r="J12" i="3"/>
  <c r="K12" i="3"/>
  <c r="L12" i="3"/>
  <c r="M12" i="3"/>
  <c r="N12" i="3"/>
  <c r="C12" i="3"/>
  <c r="D11" i="3"/>
  <c r="E11" i="3"/>
  <c r="E14" i="3" s="1"/>
  <c r="F11" i="3"/>
  <c r="G11" i="3"/>
  <c r="H11" i="3"/>
  <c r="I11" i="3"/>
  <c r="I14" i="3" s="1"/>
  <c r="J11" i="3"/>
  <c r="K11" i="3"/>
  <c r="L11" i="3"/>
  <c r="M11" i="3"/>
  <c r="M14" i="3" s="1"/>
  <c r="N11" i="3"/>
  <c r="N14" i="3" s="1"/>
  <c r="C11" i="3"/>
  <c r="N12" i="2"/>
  <c r="N26" i="3" s="1"/>
  <c r="N20" i="2"/>
  <c r="N21" i="2"/>
  <c r="C12" i="2"/>
  <c r="D12" i="2"/>
  <c r="D26" i="3" s="1"/>
  <c r="E12" i="2"/>
  <c r="E26" i="3" s="1"/>
  <c r="F12" i="2"/>
  <c r="F26" i="3" s="1"/>
  <c r="G12" i="2"/>
  <c r="H12" i="2"/>
  <c r="H26" i="3" s="1"/>
  <c r="I12" i="2"/>
  <c r="I26" i="3" s="1"/>
  <c r="J12" i="2"/>
  <c r="J26" i="3" s="1"/>
  <c r="K12" i="2"/>
  <c r="L12" i="2"/>
  <c r="L26" i="3" s="1"/>
  <c r="M12" i="2"/>
  <c r="M26" i="3" s="1"/>
  <c r="D20" i="2"/>
  <c r="E20" i="2"/>
  <c r="H20" i="2"/>
  <c r="I20" i="2"/>
  <c r="L20" i="2"/>
  <c r="C21" i="2"/>
  <c r="D21" i="2"/>
  <c r="E21" i="2"/>
  <c r="F21" i="2"/>
  <c r="G21" i="2"/>
  <c r="H21" i="2"/>
  <c r="I21" i="2"/>
  <c r="J21" i="2"/>
  <c r="K21" i="2"/>
  <c r="L21" i="2"/>
  <c r="M21" i="2"/>
  <c r="B21" i="2"/>
  <c r="B12" i="2"/>
  <c r="E16" i="1"/>
  <c r="B8" i="1"/>
  <c r="B6" i="1" s="1"/>
  <c r="C31" i="1"/>
  <c r="D31" i="1"/>
  <c r="E31" i="1"/>
  <c r="F31" i="1"/>
  <c r="G31" i="1"/>
  <c r="H31" i="1"/>
  <c r="I31" i="1"/>
  <c r="J31" i="1"/>
  <c r="K31" i="1"/>
  <c r="L31" i="1"/>
  <c r="M31" i="1"/>
  <c r="N31" i="1"/>
  <c r="C34" i="1"/>
  <c r="C9" i="3" s="1"/>
  <c r="D34" i="1"/>
  <c r="D9" i="3" s="1"/>
  <c r="E34" i="1"/>
  <c r="E9" i="3" s="1"/>
  <c r="F34" i="1"/>
  <c r="F9" i="3" s="1"/>
  <c r="G34" i="1"/>
  <c r="G9" i="3" s="1"/>
  <c r="H34" i="1"/>
  <c r="H9" i="3" s="1"/>
  <c r="I34" i="1"/>
  <c r="I9" i="3" s="1"/>
  <c r="J34" i="1"/>
  <c r="J9" i="3" s="1"/>
  <c r="K34" i="1"/>
  <c r="K9" i="3" s="1"/>
  <c r="L34" i="1"/>
  <c r="L9" i="3" s="1"/>
  <c r="M34" i="1"/>
  <c r="M9" i="3" s="1"/>
  <c r="N34" i="1"/>
  <c r="N9" i="3" s="1"/>
  <c r="B34" i="1"/>
  <c r="B9" i="3" s="1"/>
  <c r="B31" i="1"/>
  <c r="C6" i="1"/>
  <c r="D8" i="1"/>
  <c r="E6" i="1"/>
  <c r="F8" i="1"/>
  <c r="F6" i="1" s="1"/>
  <c r="G8" i="1"/>
  <c r="G6" i="1" s="1"/>
  <c r="H8" i="1"/>
  <c r="H6" i="1" s="1"/>
  <c r="I8" i="1"/>
  <c r="I6" i="1" s="1"/>
  <c r="J8" i="1"/>
  <c r="J6" i="1" s="1"/>
  <c r="K8" i="1"/>
  <c r="K6" i="1" s="1"/>
  <c r="L8" i="1"/>
  <c r="L6" i="1" s="1"/>
  <c r="M8" i="1"/>
  <c r="M6" i="1" s="1"/>
  <c r="N8" i="1"/>
  <c r="N6" i="1" s="1"/>
  <c r="C16" i="1"/>
  <c r="D16" i="1"/>
  <c r="D8" i="3" s="1"/>
  <c r="F16" i="1"/>
  <c r="G16" i="1"/>
  <c r="H16" i="1"/>
  <c r="H8" i="3" s="1"/>
  <c r="I16" i="1"/>
  <c r="I8" i="3" s="1"/>
  <c r="J16" i="1"/>
  <c r="K16" i="1"/>
  <c r="L16" i="1"/>
  <c r="M16" i="1"/>
  <c r="N16" i="1"/>
  <c r="N7" i="3" s="1"/>
  <c r="D29" i="1"/>
  <c r="D40" i="1" s="1"/>
  <c r="E29" i="1"/>
  <c r="E40" i="1" s="1"/>
  <c r="H29" i="1"/>
  <c r="I29" i="1"/>
  <c r="L29" i="1"/>
  <c r="L40" i="1" s="1"/>
  <c r="M29" i="1"/>
  <c r="I40" i="1"/>
  <c r="B16" i="1"/>
  <c r="M20" i="2" l="1"/>
  <c r="L25" i="2"/>
  <c r="D25" i="2"/>
  <c r="B8" i="3"/>
  <c r="C8" i="3"/>
  <c r="E7" i="3"/>
  <c r="K8" i="3"/>
  <c r="G8" i="3"/>
  <c r="M7" i="3"/>
  <c r="M8" i="3"/>
  <c r="L25" i="1"/>
  <c r="L25" i="3" s="1"/>
  <c r="L17" i="3"/>
  <c r="N29" i="1"/>
  <c r="N18" i="3"/>
  <c r="C20" i="2"/>
  <c r="C25" i="2" s="1"/>
  <c r="C30" i="2" s="1"/>
  <c r="C33" i="2" s="1"/>
  <c r="C26" i="3"/>
  <c r="F7" i="3"/>
  <c r="K25" i="1"/>
  <c r="K25" i="3" s="1"/>
  <c r="K17" i="3"/>
  <c r="G25" i="1"/>
  <c r="G25" i="3" s="1"/>
  <c r="G17" i="3"/>
  <c r="M18" i="3"/>
  <c r="I18" i="3"/>
  <c r="E18" i="3"/>
  <c r="J20" i="2"/>
  <c r="J25" i="2" s="1"/>
  <c r="J30" i="2" s="1"/>
  <c r="J33" i="2" s="1"/>
  <c r="I7" i="3"/>
  <c r="F29" i="1"/>
  <c r="F18" i="3"/>
  <c r="G20" i="2"/>
  <c r="G25" i="2" s="1"/>
  <c r="G26" i="3"/>
  <c r="J7" i="3"/>
  <c r="L7" i="3"/>
  <c r="L8" i="3"/>
  <c r="H40" i="1"/>
  <c r="N25" i="1"/>
  <c r="N25" i="3" s="1"/>
  <c r="N17" i="3"/>
  <c r="J25" i="1"/>
  <c r="J25" i="3" s="1"/>
  <c r="J17" i="3"/>
  <c r="F25" i="1"/>
  <c r="F25" i="3" s="1"/>
  <c r="F17" i="3"/>
  <c r="L18" i="3"/>
  <c r="H18" i="3"/>
  <c r="E8" i="3"/>
  <c r="F20" i="2"/>
  <c r="F25" i="2" s="1"/>
  <c r="F30" i="2" s="1"/>
  <c r="F33" i="2" s="1"/>
  <c r="H7" i="3"/>
  <c r="D7" i="3"/>
  <c r="H25" i="1"/>
  <c r="H25" i="3" s="1"/>
  <c r="H17" i="3"/>
  <c r="J29" i="1"/>
  <c r="J18" i="3"/>
  <c r="K20" i="2"/>
  <c r="K25" i="2" s="1"/>
  <c r="K26" i="3"/>
  <c r="M40" i="1"/>
  <c r="N8" i="3"/>
  <c r="J8" i="3"/>
  <c r="F8" i="3"/>
  <c r="M25" i="1"/>
  <c r="M25" i="3" s="1"/>
  <c r="M17" i="3"/>
  <c r="I25" i="1"/>
  <c r="I25" i="3" s="1"/>
  <c r="I17" i="3"/>
  <c r="K29" i="1"/>
  <c r="K18" i="3"/>
  <c r="G29" i="1"/>
  <c r="G18" i="3"/>
  <c r="C29" i="1"/>
  <c r="C40" i="1" s="1"/>
  <c r="H25" i="2"/>
  <c r="K7" i="3"/>
  <c r="G7" i="3"/>
  <c r="C7" i="3"/>
  <c r="D14" i="3"/>
  <c r="N25" i="2"/>
  <c r="K30" i="2"/>
  <c r="K33" i="2" s="1"/>
  <c r="M25" i="2"/>
  <c r="I25" i="2"/>
  <c r="E25" i="2"/>
  <c r="L30" i="2"/>
  <c r="L33" i="2" s="1"/>
  <c r="L16" i="6" s="1"/>
  <c r="D30" i="2"/>
  <c r="D33" i="2" s="1"/>
  <c r="B23" i="5"/>
  <c r="B24" i="5"/>
  <c r="E17" i="3"/>
  <c r="D6" i="1"/>
  <c r="C25" i="1"/>
  <c r="C18" i="3"/>
  <c r="C17" i="3"/>
  <c r="J14" i="3"/>
  <c r="F14" i="3"/>
  <c r="B12" i="3"/>
  <c r="B13" i="3"/>
  <c r="B11" i="3"/>
  <c r="B20" i="2"/>
  <c r="B25" i="2" s="1"/>
  <c r="B26" i="3"/>
  <c r="B17" i="3"/>
  <c r="B18" i="3"/>
  <c r="B7" i="3"/>
  <c r="L14" i="3"/>
  <c r="H14" i="3"/>
  <c r="C14" i="3"/>
  <c r="K14" i="3"/>
  <c r="G14" i="3"/>
  <c r="E25" i="1"/>
  <c r="B29" i="1"/>
  <c r="B40" i="1" s="1"/>
  <c r="B25" i="1"/>
  <c r="J18" i="6" l="1"/>
  <c r="L24" i="6"/>
  <c r="C16" i="6"/>
  <c r="L18" i="6"/>
  <c r="I16" i="3"/>
  <c r="L16" i="3"/>
  <c r="F18" i="6"/>
  <c r="F22" i="6"/>
  <c r="H20" i="6"/>
  <c r="H24" i="6"/>
  <c r="G24" i="6"/>
  <c r="G20" i="6"/>
  <c r="I20" i="6"/>
  <c r="I24" i="6"/>
  <c r="N24" i="6"/>
  <c r="N20" i="6"/>
  <c r="K40" i="1"/>
  <c r="K42" i="1" s="1"/>
  <c r="K16" i="3"/>
  <c r="K24" i="6"/>
  <c r="K20" i="6"/>
  <c r="J24" i="6"/>
  <c r="J20" i="6"/>
  <c r="L20" i="6"/>
  <c r="N40" i="1"/>
  <c r="N42" i="1" s="1"/>
  <c r="N16" i="3"/>
  <c r="K22" i="6"/>
  <c r="F20" i="6"/>
  <c r="F24" i="6"/>
  <c r="B20" i="6"/>
  <c r="M20" i="6"/>
  <c r="M24" i="6"/>
  <c r="C18" i="6"/>
  <c r="C14" i="6"/>
  <c r="C22" i="6"/>
  <c r="M42" i="1"/>
  <c r="F40" i="1"/>
  <c r="F42" i="1" s="1"/>
  <c r="F16" i="3"/>
  <c r="L42" i="1"/>
  <c r="E24" i="6"/>
  <c r="J22" i="6"/>
  <c r="J16" i="6"/>
  <c r="L22" i="6"/>
  <c r="L14" i="6"/>
  <c r="G30" i="2"/>
  <c r="G33" i="2" s="1"/>
  <c r="K18" i="6"/>
  <c r="H30" i="2"/>
  <c r="H33" i="2" s="1"/>
  <c r="H21" i="3" s="1"/>
  <c r="H27" i="3" s="1"/>
  <c r="G40" i="1"/>
  <c r="G42" i="1" s="1"/>
  <c r="G16" i="3"/>
  <c r="M16" i="3"/>
  <c r="J40" i="1"/>
  <c r="J42" i="1" s="1"/>
  <c r="J16" i="3"/>
  <c r="H42" i="1"/>
  <c r="H16" i="3"/>
  <c r="C24" i="6"/>
  <c r="C20" i="6"/>
  <c r="I42" i="1"/>
  <c r="I30" i="2"/>
  <c r="I33" i="2" s="1"/>
  <c r="I16" i="6"/>
  <c r="E30" i="2"/>
  <c r="E33" i="2" s="1"/>
  <c r="M30" i="2"/>
  <c r="M33" i="2" s="1"/>
  <c r="G35" i="2"/>
  <c r="G12" i="6"/>
  <c r="G22" i="3"/>
  <c r="G7" i="7"/>
  <c r="G10" i="6"/>
  <c r="G21" i="3"/>
  <c r="G27" i="3" s="1"/>
  <c r="G20" i="3"/>
  <c r="G6" i="6"/>
  <c r="F10" i="6"/>
  <c r="F21" i="3"/>
  <c r="F27" i="3" s="1"/>
  <c r="F12" i="6"/>
  <c r="F22" i="3"/>
  <c r="F35" i="2"/>
  <c r="F7" i="7"/>
  <c r="F20" i="3"/>
  <c r="F6" i="6"/>
  <c r="C7" i="7"/>
  <c r="C20" i="5" s="1"/>
  <c r="C35" i="2"/>
  <c r="C21" i="3"/>
  <c r="C27" i="3" s="1"/>
  <c r="C12" i="6"/>
  <c r="C20" i="3"/>
  <c r="C8" i="6"/>
  <c r="C6" i="6"/>
  <c r="K10" i="6"/>
  <c r="K22" i="3"/>
  <c r="K12" i="6"/>
  <c r="K21" i="3"/>
  <c r="K27" i="3" s="1"/>
  <c r="K35" i="2"/>
  <c r="K7" i="7"/>
  <c r="K20" i="3"/>
  <c r="K6" i="6"/>
  <c r="J12" i="6"/>
  <c r="J21" i="3"/>
  <c r="J27" i="3" s="1"/>
  <c r="J10" i="6"/>
  <c r="J22" i="3"/>
  <c r="J35" i="2"/>
  <c r="J7" i="7"/>
  <c r="J20" i="3"/>
  <c r="J6" i="6"/>
  <c r="D35" i="2"/>
  <c r="D7" i="7"/>
  <c r="D21" i="3"/>
  <c r="D20" i="3"/>
  <c r="L10" i="6"/>
  <c r="L22" i="3"/>
  <c r="L35" i="2"/>
  <c r="L7" i="7"/>
  <c r="L12" i="6"/>
  <c r="L21" i="3"/>
  <c r="L27" i="3" s="1"/>
  <c r="L20" i="3"/>
  <c r="L8" i="6"/>
  <c r="L6" i="6"/>
  <c r="G16" i="6"/>
  <c r="F16" i="6"/>
  <c r="K16" i="6"/>
  <c r="N30" i="2"/>
  <c r="N33" i="2" s="1"/>
  <c r="H35" i="2"/>
  <c r="H7" i="7"/>
  <c r="H12" i="6"/>
  <c r="H20" i="3"/>
  <c r="B30" i="2"/>
  <c r="B33" i="2" s="1"/>
  <c r="B10" i="6" s="1"/>
  <c r="B24" i="6"/>
  <c r="B25" i="5"/>
  <c r="B14" i="3"/>
  <c r="B25" i="3"/>
  <c r="C22" i="3"/>
  <c r="C10" i="6"/>
  <c r="E42" i="1"/>
  <c r="E25" i="3"/>
  <c r="E16" i="3"/>
  <c r="D17" i="3"/>
  <c r="D18" i="3"/>
  <c r="D25" i="1"/>
  <c r="D22" i="3" s="1"/>
  <c r="C42" i="1"/>
  <c r="C16" i="3"/>
  <c r="C25" i="3"/>
  <c r="B16" i="3"/>
  <c r="B42" i="1"/>
  <c r="J14" i="6" l="1"/>
  <c r="H6" i="6"/>
  <c r="H10" i="6"/>
  <c r="H22" i="3"/>
  <c r="J8" i="6"/>
  <c r="D10" i="6"/>
  <c r="H8" i="6"/>
  <c r="F8" i="6"/>
  <c r="E22" i="6"/>
  <c r="E14" i="6"/>
  <c r="H18" i="6"/>
  <c r="H22" i="6"/>
  <c r="H14" i="6"/>
  <c r="K14" i="6"/>
  <c r="F14" i="6"/>
  <c r="N18" i="6"/>
  <c r="N22" i="6"/>
  <c r="N14" i="6"/>
  <c r="D20" i="6"/>
  <c r="D18" i="6"/>
  <c r="D24" i="6"/>
  <c r="D16" i="6"/>
  <c r="D8" i="6"/>
  <c r="D12" i="6"/>
  <c r="G8" i="6"/>
  <c r="M18" i="6"/>
  <c r="M22" i="6"/>
  <c r="M14" i="6"/>
  <c r="I18" i="6"/>
  <c r="I22" i="6"/>
  <c r="I14" i="6"/>
  <c r="E20" i="6"/>
  <c r="D14" i="6"/>
  <c r="K8" i="6"/>
  <c r="D6" i="6"/>
  <c r="E18" i="6"/>
  <c r="G18" i="6"/>
  <c r="G14" i="6"/>
  <c r="G22" i="6"/>
  <c r="H16" i="6"/>
  <c r="D22" i="6"/>
  <c r="B8" i="6"/>
  <c r="B14" i="6"/>
  <c r="B22" i="6"/>
  <c r="B22" i="3"/>
  <c r="B16" i="6"/>
  <c r="B35" i="2"/>
  <c r="B20" i="3"/>
  <c r="B18" i="6"/>
  <c r="B7" i="7"/>
  <c r="B15" i="7" s="1"/>
  <c r="B6" i="6"/>
  <c r="B21" i="3"/>
  <c r="B27" i="3" s="1"/>
  <c r="B12" i="6"/>
  <c r="J20" i="5"/>
  <c r="J15" i="7"/>
  <c r="J21" i="5"/>
  <c r="G21" i="5"/>
  <c r="G20" i="5"/>
  <c r="G15" i="7"/>
  <c r="N16" i="6"/>
  <c r="M12" i="6"/>
  <c r="M21" i="3"/>
  <c r="M27" i="3" s="1"/>
  <c r="M10" i="6"/>
  <c r="M22" i="3"/>
  <c r="M35" i="2"/>
  <c r="M7" i="7"/>
  <c r="M20" i="3"/>
  <c r="M8" i="6"/>
  <c r="M6" i="6"/>
  <c r="L15" i="7"/>
  <c r="L21" i="5"/>
  <c r="L20" i="5"/>
  <c r="C21" i="5"/>
  <c r="C15" i="7"/>
  <c r="F20" i="5"/>
  <c r="F15" i="7"/>
  <c r="F21" i="5"/>
  <c r="E10" i="6"/>
  <c r="E21" i="3"/>
  <c r="E27" i="3" s="1"/>
  <c r="E12" i="6"/>
  <c r="E22" i="3"/>
  <c r="E35" i="2"/>
  <c r="E7" i="7"/>
  <c r="E20" i="3"/>
  <c r="E6" i="6"/>
  <c r="E8" i="6"/>
  <c r="H20" i="5"/>
  <c r="H15" i="7"/>
  <c r="H21" i="5"/>
  <c r="N12" i="6"/>
  <c r="N21" i="3"/>
  <c r="N27" i="3" s="1"/>
  <c r="N10" i="6"/>
  <c r="N22" i="3"/>
  <c r="N35" i="2"/>
  <c r="N7" i="7"/>
  <c r="N20" i="3"/>
  <c r="N6" i="6"/>
  <c r="N8" i="6"/>
  <c r="D20" i="5"/>
  <c r="D15" i="7"/>
  <c r="D21" i="5"/>
  <c r="K21" i="5"/>
  <c r="K15" i="7"/>
  <c r="K20" i="5"/>
  <c r="M16" i="6"/>
  <c r="E16" i="6"/>
  <c r="I10" i="6"/>
  <c r="I21" i="3"/>
  <c r="I27" i="3" s="1"/>
  <c r="I12" i="6"/>
  <c r="I22" i="3"/>
  <c r="I35" i="2"/>
  <c r="I7" i="7"/>
  <c r="I20" i="3"/>
  <c r="I6" i="6"/>
  <c r="I8" i="6"/>
  <c r="B20" i="5"/>
  <c r="B37" i="7"/>
  <c r="B39" i="7" s="1"/>
  <c r="B42" i="7" s="1"/>
  <c r="B39" i="5"/>
  <c r="B31" i="5"/>
  <c r="B33" i="5" s="1"/>
  <c r="B19" i="5"/>
  <c r="B6" i="5"/>
  <c r="B28" i="5"/>
  <c r="B29" i="5" s="1"/>
  <c r="B35" i="5"/>
  <c r="B37" i="5" s="1"/>
  <c r="B21" i="5"/>
  <c r="D42" i="1"/>
  <c r="D16" i="3"/>
  <c r="D27" i="3"/>
  <c r="D25" i="3"/>
  <c r="K31" i="5" l="1"/>
  <c r="K33" i="5" s="1"/>
  <c r="K37" i="7"/>
  <c r="K39" i="7" s="1"/>
  <c r="K42" i="7" s="1"/>
  <c r="K28" i="5"/>
  <c r="K29" i="5" s="1"/>
  <c r="K19" i="5"/>
  <c r="K35" i="5"/>
  <c r="K37" i="5" s="1"/>
  <c r="K39" i="5"/>
  <c r="K42" i="5" s="1"/>
  <c r="K6" i="5"/>
  <c r="I20" i="5"/>
  <c r="I15" i="7"/>
  <c r="I21" i="5"/>
  <c r="N20" i="5"/>
  <c r="N15" i="7"/>
  <c r="N21" i="5"/>
  <c r="H28" i="5"/>
  <c r="H29" i="5" s="1"/>
  <c r="H6" i="5"/>
  <c r="H37" i="7"/>
  <c r="H39" i="7" s="1"/>
  <c r="H42" i="7" s="1"/>
  <c r="H35" i="5"/>
  <c r="H37" i="5" s="1"/>
  <c r="H39" i="5"/>
  <c r="H42" i="5" s="1"/>
  <c r="H31" i="5"/>
  <c r="H33" i="5" s="1"/>
  <c r="H19" i="5"/>
  <c r="C35" i="5"/>
  <c r="C37" i="5" s="1"/>
  <c r="C6" i="5"/>
  <c r="C37" i="7"/>
  <c r="C39" i="7" s="1"/>
  <c r="C42" i="7" s="1"/>
  <c r="C28" i="5"/>
  <c r="C29" i="5" s="1"/>
  <c r="C39" i="5"/>
  <c r="C42" i="5" s="1"/>
  <c r="C31" i="5"/>
  <c r="C33" i="5" s="1"/>
  <c r="C19" i="5"/>
  <c r="L37" i="7"/>
  <c r="L39" i="7" s="1"/>
  <c r="L42" i="7" s="1"/>
  <c r="L31" i="5"/>
  <c r="L33" i="5" s="1"/>
  <c r="L6" i="5"/>
  <c r="L39" i="5"/>
  <c r="L42" i="5" s="1"/>
  <c r="L35" i="5"/>
  <c r="L37" i="5" s="1"/>
  <c r="L19" i="5"/>
  <c r="L28" i="5"/>
  <c r="L29" i="5" s="1"/>
  <c r="E20" i="5"/>
  <c r="E21" i="5"/>
  <c r="E15" i="7"/>
  <c r="M21" i="5"/>
  <c r="M20" i="5"/>
  <c r="M15" i="7"/>
  <c r="G28" i="5"/>
  <c r="G29" i="5" s="1"/>
  <c r="G31" i="5"/>
  <c r="G33" i="5" s="1"/>
  <c r="G35" i="5"/>
  <c r="G37" i="5" s="1"/>
  <c r="G37" i="7"/>
  <c r="G39" i="7" s="1"/>
  <c r="G42" i="7" s="1"/>
  <c r="G19" i="5"/>
  <c r="G39" i="5"/>
  <c r="G42" i="5" s="1"/>
  <c r="G6" i="5"/>
  <c r="J19" i="5"/>
  <c r="J31" i="5"/>
  <c r="J33" i="5" s="1"/>
  <c r="J37" i="7"/>
  <c r="J39" i="7" s="1"/>
  <c r="J42" i="7" s="1"/>
  <c r="J35" i="5"/>
  <c r="J37" i="5" s="1"/>
  <c r="J6" i="5"/>
  <c r="J28" i="5"/>
  <c r="J29" i="5" s="1"/>
  <c r="J39" i="5"/>
  <c r="J42" i="5" s="1"/>
  <c r="D39" i="5"/>
  <c r="D42" i="5" s="1"/>
  <c r="D31" i="5"/>
  <c r="D33" i="5" s="1"/>
  <c r="D19" i="5"/>
  <c r="D35" i="5"/>
  <c r="D37" i="5" s="1"/>
  <c r="D28" i="5"/>
  <c r="D29" i="5" s="1"/>
  <c r="D6" i="5"/>
  <c r="D37" i="7"/>
  <c r="D39" i="7" s="1"/>
  <c r="D42" i="7" s="1"/>
  <c r="F35" i="5"/>
  <c r="F37" i="5" s="1"/>
  <c r="F39" i="5"/>
  <c r="F42" i="5" s="1"/>
  <c r="F37" i="7"/>
  <c r="F31" i="5"/>
  <c r="F33" i="5" s="1"/>
  <c r="F19" i="5"/>
  <c r="F6" i="5"/>
  <c r="F28" i="5"/>
  <c r="F29" i="5" s="1"/>
  <c r="B41" i="5"/>
  <c r="B42" i="5" s="1"/>
  <c r="F39" i="7" l="1"/>
  <c r="F42" i="7" s="1"/>
  <c r="F44" i="7"/>
  <c r="G44" i="7"/>
  <c r="M37" i="7"/>
  <c r="M39" i="7" s="1"/>
  <c r="M42" i="7" s="1"/>
  <c r="M39" i="5"/>
  <c r="M42" i="5" s="1"/>
  <c r="M6" i="5"/>
  <c r="M28" i="5"/>
  <c r="M29" i="5" s="1"/>
  <c r="M35" i="5"/>
  <c r="M37" i="5" s="1"/>
  <c r="M19" i="5"/>
  <c r="M31" i="5"/>
  <c r="M33" i="5" s="1"/>
  <c r="L44" i="7"/>
  <c r="H44" i="7"/>
  <c r="N6" i="5"/>
  <c r="N28" i="5"/>
  <c r="N29" i="5" s="1"/>
  <c r="N39" i="5"/>
  <c r="N42" i="5" s="1"/>
  <c r="N31" i="5"/>
  <c r="N33" i="5" s="1"/>
  <c r="N37" i="7"/>
  <c r="N39" i="7" s="1"/>
  <c r="N42" i="7" s="1"/>
  <c r="N19" i="5"/>
  <c r="N35" i="5"/>
  <c r="N37" i="5" s="1"/>
  <c r="C44" i="7"/>
  <c r="J44" i="7"/>
  <c r="K44" i="7"/>
  <c r="D44" i="7"/>
  <c r="E44" i="7" s="1"/>
  <c r="E31" i="5"/>
  <c r="E33" i="5" s="1"/>
  <c r="E19" i="5"/>
  <c r="E37" i="7"/>
  <c r="E39" i="7" s="1"/>
  <c r="E42" i="7" s="1"/>
  <c r="E6" i="5"/>
  <c r="E28" i="5"/>
  <c r="E29" i="5" s="1"/>
  <c r="E35" i="5"/>
  <c r="E37" i="5" s="1"/>
  <c r="E39" i="5"/>
  <c r="E42" i="5" s="1"/>
  <c r="I37" i="7"/>
  <c r="I39" i="7" s="1"/>
  <c r="I42" i="7" s="1"/>
  <c r="I6" i="5"/>
  <c r="I28" i="5"/>
  <c r="I29" i="5" s="1"/>
  <c r="I19" i="5"/>
  <c r="I35" i="5"/>
  <c r="I37" i="5" s="1"/>
  <c r="I39" i="5"/>
  <c r="I42" i="5" s="1"/>
  <c r="I31" i="5"/>
  <c r="I33" i="5" s="1"/>
  <c r="N44" i="7" l="1"/>
  <c r="I44" i="7"/>
  <c r="M44" i="7"/>
</calcChain>
</file>

<file path=xl/sharedStrings.xml><?xml version="1.0" encoding="utf-8"?>
<sst xmlns="http://schemas.openxmlformats.org/spreadsheetml/2006/main" count="325" uniqueCount="263">
  <si>
    <t>Aktywa</t>
  </si>
  <si>
    <t>A. AKTYWA TRWAŁE (I + II + III):</t>
  </si>
  <si>
    <t>I. Wartości niematerialne i prawne</t>
  </si>
  <si>
    <t>1. Grunty (w tym prawo użytkowania wieczystego gruntu)</t>
  </si>
  <si>
    <t>2. Budynki, budowle i lokale</t>
  </si>
  <si>
    <t>3. Maszyny i urządzenia techniczne</t>
  </si>
  <si>
    <t>4. Środki transportu</t>
  </si>
  <si>
    <t>5. Pozostałe środki trwałe</t>
  </si>
  <si>
    <t>B. AKTYWA OBROTOWE (I + II + III + IV):</t>
  </si>
  <si>
    <t>I. Zapasy</t>
  </si>
  <si>
    <t>II. Należności krótkoterminowe</t>
  </si>
  <si>
    <t>IV. Pozostałe aktywa obrotowe</t>
  </si>
  <si>
    <t>Pasywa</t>
  </si>
  <si>
    <t>I. Rezerwy na zobowiązania</t>
  </si>
  <si>
    <t>II. Zobowiązania długoterminowe (1+2)</t>
  </si>
  <si>
    <t>1. Kredyty i pożyczki</t>
  </si>
  <si>
    <t>2. Pozostałe</t>
  </si>
  <si>
    <t>III. Zobowiązania krótkoterminowe (3+4+5)</t>
  </si>
  <si>
    <t>3. Z tytułu dostaw i usług</t>
  </si>
  <si>
    <t xml:space="preserve">4. Kredyty i pożyczki </t>
  </si>
  <si>
    <t>IV. Rozliczenia międzyokresowe</t>
  </si>
  <si>
    <t>C. NALEŻNE WPŁATY NA KAPITAŁ PODSTAWOWY</t>
  </si>
  <si>
    <t>D. UDZIAŁY (AKCJE) WŁASNE</t>
  </si>
  <si>
    <t>AKTYWA RAZEM (A + B + C + D)</t>
  </si>
  <si>
    <t>PASYWA RAZEM (E + F)</t>
  </si>
  <si>
    <t>- w tym środki pieniężne (z wyłączeniem lokat pow. 3 m-cy)</t>
  </si>
  <si>
    <t>A. Przychody netto ze sprzedaży</t>
  </si>
  <si>
    <t>I. Przychody netto ze sprzedaży produktów i usług</t>
  </si>
  <si>
    <t>B. Koszty działalności operacyjnej:</t>
  </si>
  <si>
    <t xml:space="preserve">C. Zysk (strata) ze sprzedaży (A - B) </t>
  </si>
  <si>
    <t>D. Pozostałe przychody operacyjne</t>
  </si>
  <si>
    <t>E. Pozostałe koszty operacyjne</t>
  </si>
  <si>
    <t>F. Zysk (strata) z działalności operacyjnej (C+D-E)</t>
  </si>
  <si>
    <t>G. Przychody finansowe</t>
  </si>
  <si>
    <t>H. Koszty finansowe</t>
  </si>
  <si>
    <t>I. Zysk (strata) brutto (F + G - H)</t>
  </si>
  <si>
    <t>J. Podatek dochodowy</t>
  </si>
  <si>
    <t xml:space="preserve">K. Pozostałe obowiązkowe zmniejszenia zysku </t>
  </si>
  <si>
    <t>L. Zysk (strata) netto (I – J - K)</t>
  </si>
  <si>
    <t xml:space="preserve">- w tym wynik finansowy </t>
  </si>
  <si>
    <t>A. Wskaźniki płynności</t>
  </si>
  <si>
    <t>1. Płynność bieżąca</t>
  </si>
  <si>
    <t>B. Wskaźniki sprawności działania</t>
  </si>
  <si>
    <t>1. Rotacja zapasów w dniach</t>
  </si>
  <si>
    <t>2. Rotacja należności w dniach</t>
  </si>
  <si>
    <t>3. Rotacja zobowiązań w dniach</t>
  </si>
  <si>
    <t>C. Wskaźnik struktury kapitałowej</t>
  </si>
  <si>
    <t>1. Poziom zadłużenia</t>
  </si>
  <si>
    <t>D. Wskaźniki rentowności[1]</t>
  </si>
  <si>
    <t>2. Rentowność kapitału własnego (ROE)</t>
  </si>
  <si>
    <t>[1] Wnioskodawca rozliczający się w formie PIT zamiast zysku netto we wskaźnikach rentowności używa zysku brutto</t>
  </si>
  <si>
    <t>4. Wskaźnik aktywności (cyklu konwersji gotówki)</t>
  </si>
  <si>
    <t>2. Złota reguła bilansowa</t>
  </si>
  <si>
    <t>3. Srebrna reguła bilansowa</t>
  </si>
  <si>
    <t>1. Rentowność sprzedaży (ROS)</t>
  </si>
  <si>
    <t>3. Rentowność aktywów (ROA)</t>
  </si>
  <si>
    <t>Analiza finansowa - 1</t>
  </si>
  <si>
    <t>- w tym odsetki</t>
  </si>
  <si>
    <t>E. Pozostałe wskaźniki</t>
  </si>
  <si>
    <t>1. Kapitał obrotowy netto</t>
  </si>
  <si>
    <t>2. Wskaźnik salda płynności netto</t>
  </si>
  <si>
    <t>3. Cykl dziennej płynności dyspozycyjnej (w dniach)</t>
  </si>
  <si>
    <t>4. Dźwignia finansowa</t>
  </si>
  <si>
    <t>n - 2</t>
  </si>
  <si>
    <t>n - 1</t>
  </si>
  <si>
    <t>n</t>
  </si>
  <si>
    <t>n + 1</t>
  </si>
  <si>
    <t>n + 2</t>
  </si>
  <si>
    <t>n + 3</t>
  </si>
  <si>
    <t>n + 4</t>
  </si>
  <si>
    <t>n + 5</t>
  </si>
  <si>
    <t xml:space="preserve"> bieżący</t>
  </si>
  <si>
    <t>A. Przepływy środków pieniężnych z działalności operacyjnej</t>
  </si>
  <si>
    <t>I. Zysk (strata) netto</t>
  </si>
  <si>
    <t>II. Korekty wyniku finansowego:</t>
  </si>
  <si>
    <t>1. Amortyzacja</t>
  </si>
  <si>
    <t>2. Zmiana stanu rezerw i rozliczeń międzyokresowych</t>
  </si>
  <si>
    <t>3. Zmiana stanu zapasów</t>
  </si>
  <si>
    <t>4. Zmiana stanu należności</t>
  </si>
  <si>
    <t>5. Zmiana stanu zobowiązań krótkoterminowych, z wyjątkiem pożyczek i kredytów</t>
  </si>
  <si>
    <t>6. Inne korekty</t>
  </si>
  <si>
    <t>B. Przepływy środków pieniężnych z działalności inwestycyjnej</t>
  </si>
  <si>
    <t>I. Wpływy</t>
  </si>
  <si>
    <t>1. Ze zbycia niematerialnych i rzeczowych aktywów trwałych oraz inwestycji w nieruchomości oraz wartości niematerialne i prawne</t>
  </si>
  <si>
    <t>2. Z aktywów finansowych (zbycie, dywidendy, odsetki)</t>
  </si>
  <si>
    <t>3. Inne wpływy inwestycyjne</t>
  </si>
  <si>
    <t>III. Przepływy pieniężne netto z działalności operacyjnej</t>
  </si>
  <si>
    <t>III. Przepływy pieniężne netto z działalności inwestycyjnej (I-II)</t>
  </si>
  <si>
    <t>1. Nabycie niematerialnych i rzeczowych aktywów trwałych oraz inwestycji w nieruchomości oraz wartości niematerialne i prawne</t>
  </si>
  <si>
    <t>3. Inne wydatki inwestycyjne</t>
  </si>
  <si>
    <t>1. Od właścicieli (podwyższenie kapitału, dopłaty)</t>
  </si>
  <si>
    <t>2. Kredyty i pożyczki</t>
  </si>
  <si>
    <t>3. Dotacje</t>
  </si>
  <si>
    <t>4. Inne wpływy finansowe</t>
  </si>
  <si>
    <t>II. Wydatki</t>
  </si>
  <si>
    <t>1. Na rzecz właścicieli (dywidendy, dopłaty)</t>
  </si>
  <si>
    <t>2. Spłata kredytów i pożyczek</t>
  </si>
  <si>
    <t>3. Inne wydatki finansowe</t>
  </si>
  <si>
    <t>III. Przepływy pieniężne netto z działalności finansowej (I-II)</t>
  </si>
  <si>
    <t>OKRES</t>
  </si>
  <si>
    <t>C. Przepływy środków pieniężnych z działalności finansowej</t>
  </si>
  <si>
    <t>Sprawdzenie:</t>
  </si>
  <si>
    <t>Rachunek przepływów pieniężnych</t>
  </si>
  <si>
    <t>Rachunek zysków i strat</t>
  </si>
  <si>
    <t>Bilans</t>
  </si>
  <si>
    <t>Sprawdzenie</t>
  </si>
  <si>
    <t>-</t>
  </si>
  <si>
    <t>Analiza rachunku przepływów pieniężnych</t>
  </si>
  <si>
    <t>Przypadek 1 ( + ; + ; + )</t>
  </si>
  <si>
    <t xml:space="preserve">Przypadek 2 ( + ; - ; - ) </t>
  </si>
  <si>
    <t>Przypadek 3 ( + ; + ; - )</t>
  </si>
  <si>
    <t>Przypadek 4 ( + ; - ; + )</t>
  </si>
  <si>
    <t>Przypadek 5 ( - ; + ; + )</t>
  </si>
  <si>
    <t>Przypadek 6 ( - ; - ; + )</t>
  </si>
  <si>
    <t>Przypadek 7 ( - ; + ; - )</t>
  </si>
  <si>
    <t>Przypadek 8 ( - ; - ; - )</t>
  </si>
  <si>
    <t>A. Analiza 8 przypadków</t>
  </si>
  <si>
    <t>B. Kasowe wskaźniki rentowności</t>
  </si>
  <si>
    <t>1. Przepływy pieniężne netto z działalności operacyjnej</t>
  </si>
  <si>
    <t xml:space="preserve">2. Przepływy pieniężne netto z działalności inwestycyjnej </t>
  </si>
  <si>
    <t>3. Przepływy pieniężne netto z działalności finansowej</t>
  </si>
  <si>
    <t>1. Rentowność kasowa sprzedaży (CF-ROS)</t>
  </si>
  <si>
    <t>2. Rentowność kasowa aktywów (CF-ROA)</t>
  </si>
  <si>
    <t>C.  Wskaźnik pieniężnej wydajności sprzedaży</t>
  </si>
  <si>
    <t xml:space="preserve">2. Przychody ze sprzedaży </t>
  </si>
  <si>
    <t>1. Wpływy ze sprzedaży (przychody oraz zmiana stanu należności)</t>
  </si>
  <si>
    <t>Wynik = 1 / 2</t>
  </si>
  <si>
    <t>D. Wskaźnik działalności inwestycyjnej</t>
  </si>
  <si>
    <t>1. Inwestycyjne przepływy pieniężne netto</t>
  </si>
  <si>
    <t>2. Suma operacyjnych i finansowych przepływów netto</t>
  </si>
  <si>
    <t>1. Nadwyżka przepływów działalności operacyjnej</t>
  </si>
  <si>
    <t>2. Wydatki z działalności inwestycyjnej i finansowej</t>
  </si>
  <si>
    <t>E. Wskaźnik zdolności pokrycia wydatków działalności inwestycyjnej i finansowej</t>
  </si>
  <si>
    <t>F. Pieniężny wskaźnik pokrycia wydatków inwestycyjnych</t>
  </si>
  <si>
    <t>2. Wydatki z działalności inwestycyjnej</t>
  </si>
  <si>
    <t>1. Operacyjne przepływy netto pomniejszone o wypłacone dywidendy</t>
  </si>
  <si>
    <t xml:space="preserve">1. Operacyjne przepływy pieniężne netto </t>
  </si>
  <si>
    <t>2. Zmiana stanu zobowiązań</t>
  </si>
  <si>
    <t>3. Zmiana stanu środków pieniężnych</t>
  </si>
  <si>
    <t>Wynik = 1 / (2 - 3)</t>
  </si>
  <si>
    <t>Analiza wypłacalności</t>
  </si>
  <si>
    <t>A. Model Altmana - 1</t>
  </si>
  <si>
    <t>X &lt; 1,8 (zagrożenie) ; 1,8&lt;X&lt;3 (szara) ; X&gt;3 (OK)</t>
  </si>
  <si>
    <t>X &lt; 1,23 (zagrożenie) ; 1,23&lt;X&lt;2,9 (szara) ; X&gt;2,9 (OK)</t>
  </si>
  <si>
    <t>B. Model Altmana - 2 skorygowany</t>
  </si>
  <si>
    <t>C. Funkcja z-score</t>
  </si>
  <si>
    <t>X &lt; -0,3 (zagrożenie) ; -0,3&lt;X&lt;0,1 (szara) ; X&gt;0,1 (OK)</t>
  </si>
  <si>
    <t>D. Model poznański</t>
  </si>
  <si>
    <t>X &lt; 0 (zagrożenie) ;  X &gt; 0 (OK)</t>
  </si>
  <si>
    <t>E. Model Mączyńskiej</t>
  </si>
  <si>
    <t>X &lt; 0 (zagrożenie) ; 0&lt;X&lt;2 (szara) ; X&gt;2 (OK)</t>
  </si>
  <si>
    <t>F. PAN Z7</t>
  </si>
  <si>
    <t>H. Model Prusaka - 1</t>
  </si>
  <si>
    <t>X &lt; -0,13 (zagrożenie) ; -0,13&lt;X&lt;0,65 (szara) ; X&gt;0,65 (OK)</t>
  </si>
  <si>
    <t>I. Model Prusaka - 2</t>
  </si>
  <si>
    <t>X &lt; -0,7 (zagrożenie) ; -0,7&lt;X&lt;0,2 (szara) ; X&gt;0,2 (OK)</t>
  </si>
  <si>
    <t>J. Model D. Wierzby</t>
  </si>
  <si>
    <t>- w tym długoterminowe rozliczenia międzyokresowe</t>
  </si>
  <si>
    <t>- w tym krótkoterminowe rozliczenia międzyokresowe</t>
  </si>
  <si>
    <t>A. KAPITAŁ WŁASNY</t>
  </si>
  <si>
    <t>B. ZOBOWIĄZANIA I REZERWY NA ZOBOWIĄZANIA (I + II + III + IV)</t>
  </si>
  <si>
    <t>III. Pozostałe aktywa trwałe</t>
  </si>
  <si>
    <t>III. Inwestycje krótkoterminowe</t>
  </si>
  <si>
    <t>5. Pozostałe</t>
  </si>
  <si>
    <t>- w tym dotacje</t>
  </si>
  <si>
    <t>II. Rzeczowe aktywa trwałe  (1+2+3+4+5)</t>
  </si>
  <si>
    <t>2. Materiały i energia</t>
  </si>
  <si>
    <t>3. Usługi obce</t>
  </si>
  <si>
    <t>4. Podatki i opłaty</t>
  </si>
  <si>
    <t>5. Wynagrodzenia i pochodne (ubezpieczenia społeczne i inne świadczenia na rzecz pracownika)</t>
  </si>
  <si>
    <t>6. Pozostałe koszty rodzajowe</t>
  </si>
  <si>
    <t xml:space="preserve">II. Zmiana stanu produktów </t>
  </si>
  <si>
    <t>III. Przychody netto ze sprzedaży materiałów i towarów</t>
  </si>
  <si>
    <t>7. Wartość sprzedanych towarów i materiałów</t>
  </si>
  <si>
    <t>1. Dotacje</t>
  </si>
  <si>
    <t xml:space="preserve">2. Pozostałe </t>
  </si>
  <si>
    <t>n + 6</t>
  </si>
  <si>
    <t>n + 7</t>
  </si>
  <si>
    <t>n + 8</t>
  </si>
  <si>
    <t>n + 9</t>
  </si>
  <si>
    <t>Tabela 1. Analiza finansowa - bilans</t>
  </si>
  <si>
    <t>Tabela 2. Rachunek zysków i strat</t>
  </si>
  <si>
    <t>Tabela 3. Rachunek przepływów pieniężnych</t>
  </si>
  <si>
    <t>Bilansowe zmiany stanu:</t>
  </si>
  <si>
    <t>- rezerw i rozliczeń międzyokresowych</t>
  </si>
  <si>
    <t xml:space="preserve"> - zapasów</t>
  </si>
  <si>
    <t xml:space="preserve"> - należności</t>
  </si>
  <si>
    <t xml:space="preserve"> - zobowiązań krótkoterminowych, z wyjątkiem pożyczek i kredytów</t>
  </si>
  <si>
    <t>D. Przepływy pieniężne netto razem (A.III+B.III+C.III)</t>
  </si>
  <si>
    <t>E. Środki pieniężne na początek okresu</t>
  </si>
  <si>
    <t>- środków pieniężnych oraz przepływy pieniężne netto</t>
  </si>
  <si>
    <t>F. Środki pieniężne na koniec okresu (D + E)</t>
  </si>
  <si>
    <t>2. Na aktywa finansowe (nabycie, udzielone pożyczki)</t>
  </si>
  <si>
    <t>Tabela 4. Wartość bieżąca netto projektu (NPV) oraz wartość wewnętrznej stopy zwrotu (IRR)</t>
  </si>
  <si>
    <t>A. NPV uproszczone</t>
  </si>
  <si>
    <t>t = 0</t>
  </si>
  <si>
    <t xml:space="preserve">rok rozpoczęcia inwestycji, uzyskania dofinansowania, dopłaty </t>
  </si>
  <si>
    <t>t = 1</t>
  </si>
  <si>
    <t>t = 2</t>
  </si>
  <si>
    <t>t = 3</t>
  </si>
  <si>
    <t>t = 4</t>
  </si>
  <si>
    <t>t = 5</t>
  </si>
  <si>
    <t>t = 6</t>
  </si>
  <si>
    <t>t = 7</t>
  </si>
  <si>
    <t>t = 8</t>
  </si>
  <si>
    <t>rok (n+1) po roku otrzymania dofinansowania</t>
  </si>
  <si>
    <t>rok (n+2) po roku otrzymania dofinansowania</t>
  </si>
  <si>
    <t>rok (n+3) po roku otrzymania dofinansowania</t>
  </si>
  <si>
    <t>rok (n+4) po roku otrzymania dofinansowania</t>
  </si>
  <si>
    <t>rok (n+5) po roku otrzymania dofinansowania</t>
  </si>
  <si>
    <t>rok (n+6) po roku otrzymania dofinansowania</t>
  </si>
  <si>
    <t>III. Przepływy pieniężne w okresie</t>
  </si>
  <si>
    <t>IV. Skumulowane przepływy pieniężne (narastająco)</t>
  </si>
  <si>
    <t>t = 9</t>
  </si>
  <si>
    <t>NPV (uproszczone)</t>
  </si>
  <si>
    <t>Okresy</t>
  </si>
  <si>
    <t>IRR (uproszczone)</t>
  </si>
  <si>
    <t>I. Nakłady inwestycyjne (wielkość ujemna)*</t>
  </si>
  <si>
    <t>II. Przepływy pieniężne przedsiębiorstwa **</t>
  </si>
  <si>
    <t>V. Stopa dyskonta***</t>
  </si>
  <si>
    <t>* Nakłady inwestycyjne - podaje się w wielkości ujemnej kwotę inwestycji, której opłacalność jest oceniana</t>
  </si>
  <si>
    <t>** Przepływy pieniężne przedsiębiorstwa - pozycja równa przepływom pieniężnym netto z tabeli 3 dla odpowiednich lat inwestycji. Okres t=0 to okres otrzymania, rozpoczęcia inwestycji (może być różny od okresu "n" z tabel 1, 2, 3).</t>
  </si>
  <si>
    <t xml:space="preserve">*** Stopa dyskonta - stopy procentowe, które obliczane są na podstawie długoterminowych obligacji rządowych lub porównywalnych papierów wartościowych. Warunek długoterminowych stóp procentowych jest monetarnym kryterium, należącym do kryteriów konwergencji. W przypadku Unii Europejskiej, mierzone są na bazie 10-letnich obligacji skarbowych. Na dzień 30.11.2015 wysokość oprocentowania 10-letnich Obligacji Skarbowych wynosi 2,5% w skali roku. </t>
  </si>
  <si>
    <t>II. Przepływy pieniężne netto z inwestycji **</t>
  </si>
  <si>
    <t>Tabela 5. Analiza finansowa - część 1 - wskaźniki ogólne</t>
  </si>
  <si>
    <t>Tabela 6. Analiza finansowa - część 2 - analiza rachunku przepływów pieniężnych</t>
  </si>
  <si>
    <t>Tabela 7. Analiza finansowa - część 3 - analiza wypłacalności na podstawie funkcji dyskryminacyjnych</t>
  </si>
  <si>
    <t>G. Wskaźnik</t>
  </si>
  <si>
    <t>Uwaga: Wnioskodawca nic nie wypełnia</t>
  </si>
  <si>
    <t>Przyrost przychodów ze sprzedaży</t>
  </si>
  <si>
    <t>Tempo wzrostu przychodów ze sprzedaży</t>
  </si>
  <si>
    <t>Jest charakterystyczny dla podmiotów o wysokiej płynności finansowej. Występująca nadwyżka środków pieniężnych z każdego rodzaju działalności świadczy najczęściej o przygotowywaniu się firmy do podjęcia nowych przedsięwzięć, nawet na dużą skalę (np. nabycie innej jednostki gospodarczej). W praktyce wariant ten spotykany jest stosunkowo rzadko.</t>
  </si>
  <si>
    <t>Zazwyczaj wypracowany zysk jest wystarczająco duży, aby inwestować i regulować zobowiązania. Jeżeli ujemna wartość przepływów pieniężnych z działalności inwestycyjnej i finansowej przewyższy wartość dodatnią przepływów z działalności operacyjnej - jest to sygnałem trudności finansowych w danym okresie, a rozstrzygnięcie, czy są one przejściowe, przyniosą okresy następne. Sposobem na przetrwanie i poprawienie sytuacji finansowej są - zapewne - dokonywane przez podmiot nowe inwestycje. Wariant ten występuje najczęściej w podmiotach dojrzałych, o wysokiej rentowności działalności, przechodzących chwilowy kryzys w obszarze płynności i wypłacalności.</t>
  </si>
  <si>
    <t>Obserwuje się dodatnie przepływy netto z działalności operacyjnej i inwestycyjnej. Może to oznaczać zarówno procesy restrukturyzacyjne w podmiocie, jak również  fakt, że podmiot nie jest w stanie pokryć zobowiązań (finansowych) z wpływów z działalności bieżącej.</t>
  </si>
  <si>
    <t>Podmiot osiąga dodatnie przepływy netto z działalności operacyjnej, ale rozmiary jego inwestycji powodują, że musi on korzystać z zewnętrznych źródeł finansowania. Jest to sytuacja charakterystyczna dla podmiotów rentownych, często długo funkcjonujących w danej branży rozwijających się, których standing finansowy jest wystarczająco korzystny, aby otrzymać nowe kredyty i pożyczki.</t>
  </si>
  <si>
    <t>Układ przepływów może oznaczać, że firma ma przejściowe trudności z rentownością działalności operacyjnej. Niedobory środków finansowych z tej działalności próbuje pokryć sprzedażą rzeczowych, bądź finansowych składników majątku trwałego. Sytuacja finansowa firmy jest jednak na tyle dobra, a trudności finansowe - tymczasowe, skoro kredytodawcy decydują się na udzielenie firmie kredytów lub inwestorzy - na zaangażowanie dodatkowych środków, o czym świadczy dodatni strumień netto z działalności finansowej.</t>
  </si>
  <si>
    <t>Sytuacja typowa dla firm młodych, rozwijających się. Perspektywy firmy muszą być oceniane jako dobre, skoro firma uzyskała finansowanie z zewnątrz (kredyty lub powiększenie kapitału), co pozwala jej na finansowanie działalności inwestycyjnej oraz pokrycie niedoborów środków finansowych, wynikających z ujemnego charakteru przepływów netto z działalności operacyjnej.</t>
  </si>
  <si>
    <t>Wskazuje, że firma ma poważne trudności finansowe. Powstałe w wyniku działalności operacyjnej straty oraz zobowiązania z tytułu spłaty kredytów i pożyczek firma próbuje pokryć ze środków pozyskanych w wyniku sprzedaży składników majątku przedsiębiorstwa. Nic nie wskazuje na przejściowy charakter problemów finansowych podmiotu.</t>
  </si>
  <si>
    <t>Podmiot, mimo ujemnego strumienia netto z działalności operacyjnej oraz konieczności spłaty zobowiązań długoterminowych, prowadzi jednak działalność inwestycyjną, co świadczy o istnieniu zgromadzonych w poprzednich okresach zasobów środków finansowych, w wielkości wystarczającej na inwestowanie. Zaistnienie takiej sytuacji (3 strumienie ujemne) w dłuższym okresie zwiększa w istotny sposób prawdopodobieństwo bankructwa podmiotu.</t>
  </si>
  <si>
    <t>&gt;10% red</t>
  </si>
  <si>
    <t>red &lt; 0,2</t>
  </si>
  <si>
    <t>red &lt;1,2 i &gt;3</t>
  </si>
  <si>
    <t>red &lt; 0,8 i &gt;1,5</t>
  </si>
  <si>
    <t xml:space="preserve">2. Płynność szybka </t>
  </si>
  <si>
    <t xml:space="preserve">3. Płynność natychmiastowa </t>
  </si>
  <si>
    <t>red &gt; 0,2</t>
  </si>
  <si>
    <t>red &lt; 1</t>
  </si>
  <si>
    <t>red &lt;0</t>
  </si>
  <si>
    <t>3. Rentowność kasowa kapitału własnego (CF-ROE)</t>
  </si>
  <si>
    <t>G. PAN Z6</t>
  </si>
  <si>
    <t xml:space="preserve"> NPV </t>
  </si>
  <si>
    <t>NPV</t>
  </si>
  <si>
    <t>IRR</t>
  </si>
  <si>
    <t xml:space="preserve">ANALIZA EKONOMICZNO-FINANSOWA </t>
  </si>
  <si>
    <t>ANALIZA EKONOMICZNO-FINANSOWA</t>
  </si>
  <si>
    <t>……………….</t>
  </si>
  <si>
    <t>Nazwa Wnioskodawcy:</t>
  </si>
  <si>
    <t>………………….</t>
  </si>
  <si>
    <t>……………..</t>
  </si>
  <si>
    <t>……………………</t>
  </si>
  <si>
    <t>* Nakłady inwestycyjne - podaje się w wielkości ujemnej kwotę inwestycji, której opłacalność jest oceniana.</t>
  </si>
  <si>
    <t>** Przepływy pieniężne netto z inwestycji - pozycja równa przepływom pieniężnym otrzymanych w danym okresie sprawozdawczym wynikających wyłącznie z wykorzystania danego składnika aktywów będącego iwestycją (pozycja powinna się różnić od przepływów pieniężnych netto, które są wynikiem działania całego przedsiębiorstwa, łącznie z podjętą inwestycją).</t>
  </si>
  <si>
    <t>*** Stopa dyskonta - stopa dyskontowa dla analizy projektów planowanych do dofinansowania z funduszy UE prowadzonej w cenach stałych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</si>
</sst>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zł&quot;;[Red]\-#,##0.00\ &quot;zł&quot;"/>
    <numFmt numFmtId="43" formatCode="_-* #,##0.00\ _z_ł_-;\-* #,##0.00\ _z_ł_-;_-* &quot;-&quot;??\ _z_ł_-;_-@_-"/>
    <numFmt numFmtId="164" formatCode="0.0%"/>
  </numFmts>
  <fonts count="29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u/>
      <sz val="9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FFFF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7"/>
      <color rgb="FFFFFF00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i/>
      <sz val="7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i/>
      <sz val="8"/>
      <color theme="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i/>
      <sz val="8"/>
      <color rgb="FFFFFF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sz val="9"/>
      <color theme="0" tint="-0.499984740745262"/>
      <name val="Calibri"/>
      <family val="2"/>
      <charset val="238"/>
      <scheme val="minor"/>
    </font>
    <font>
      <b/>
      <sz val="9"/>
      <color theme="0" tint="-0.34998626667073579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/>
    <xf numFmtId="0" fontId="8" fillId="7" borderId="1" xfId="0" applyFont="1" applyFill="1" applyBorder="1" applyAlignment="1">
      <alignment horizontal="left" vertical="center" wrapText="1" indent="2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 indent="4"/>
    </xf>
    <xf numFmtId="0" fontId="2" fillId="0" borderId="0" xfId="0" applyFont="1" applyFill="1" applyBorder="1" applyAlignment="1">
      <alignment horizontal="left" vertical="center" wrapText="1" indent="4"/>
    </xf>
    <xf numFmtId="0" fontId="9" fillId="0" borderId="0" xfId="1" applyFont="1" applyAlignment="1">
      <alignment vertical="center" wrapText="1"/>
    </xf>
    <xf numFmtId="1" fontId="2" fillId="0" borderId="1" xfId="0" applyNumberFormat="1" applyFont="1" applyFill="1" applyBorder="1"/>
    <xf numFmtId="2" fontId="2" fillId="0" borderId="1" xfId="0" applyNumberFormat="1" applyFont="1" applyFill="1" applyBorder="1"/>
    <xf numFmtId="9" fontId="2" fillId="0" borderId="1" xfId="2" applyFont="1" applyFill="1" applyBorder="1"/>
    <xf numFmtId="0" fontId="2" fillId="0" borderId="1" xfId="0" applyFont="1" applyBorder="1"/>
    <xf numFmtId="1" fontId="2" fillId="0" borderId="1" xfId="0" applyNumberFormat="1" applyFont="1" applyBorder="1"/>
    <xf numFmtId="9" fontId="2" fillId="0" borderId="1" xfId="2" applyFont="1" applyBorder="1"/>
    <xf numFmtId="0" fontId="7" fillId="0" borderId="1" xfId="0" applyFont="1" applyFill="1" applyBorder="1" applyAlignment="1">
      <alignment horizontal="left" vertical="center" wrapText="1" indent="4"/>
    </xf>
    <xf numFmtId="0" fontId="2" fillId="0" borderId="0" xfId="0" applyFont="1" applyProtection="1"/>
    <xf numFmtId="0" fontId="8" fillId="7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" fontId="2" fillId="4" borderId="1" xfId="0" applyNumberFormat="1" applyFont="1" applyFill="1" applyBorder="1" applyProtection="1"/>
    <xf numFmtId="4" fontId="14" fillId="9" borderId="0" xfId="0" applyNumberFormat="1" applyFont="1" applyFill="1" applyProtection="1"/>
    <xf numFmtId="4" fontId="2" fillId="0" borderId="1" xfId="0" applyNumberFormat="1" applyFont="1" applyBorder="1" applyProtection="1"/>
    <xf numFmtId="4" fontId="22" fillId="0" borderId="0" xfId="0" applyNumberFormat="1" applyFont="1" applyAlignment="1" applyProtection="1">
      <alignment horizontal="center"/>
    </xf>
    <xf numFmtId="0" fontId="0" fillId="7" borderId="0" xfId="0" applyFill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4" fontId="1" fillId="0" borderId="1" xfId="0" applyNumberFormat="1" applyFont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4" fontId="3" fillId="0" borderId="1" xfId="0" applyNumberFormat="1" applyFont="1" applyBorder="1" applyProtection="1">
      <protection locked="0"/>
    </xf>
    <xf numFmtId="0" fontId="3" fillId="0" borderId="0" xfId="0" applyFont="1" applyProtection="1">
      <protection locked="0"/>
    </xf>
    <xf numFmtId="4" fontId="2" fillId="6" borderId="1" xfId="0" applyNumberFormat="1" applyFont="1" applyFill="1" applyBorder="1" applyProtection="1">
      <protection locked="0"/>
    </xf>
    <xf numFmtId="4" fontId="2" fillId="0" borderId="1" xfId="0" applyNumberFormat="1" applyFont="1" applyFill="1" applyBorder="1" applyProtection="1">
      <protection locked="0"/>
    </xf>
    <xf numFmtId="4" fontId="3" fillId="0" borderId="1" xfId="0" applyNumberFormat="1" applyFont="1" applyFill="1" applyBorder="1" applyProtection="1">
      <protection locked="0"/>
    </xf>
    <xf numFmtId="4" fontId="2" fillId="0" borderId="0" xfId="0" applyNumberFormat="1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15" fillId="0" borderId="0" xfId="0" applyFont="1" applyProtection="1"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4" fontId="8" fillId="8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20" fillId="11" borderId="0" xfId="0" applyNumberFormat="1" applyFont="1" applyFill="1" applyAlignment="1" applyProtection="1">
      <alignment horizontal="right"/>
      <protection locked="0"/>
    </xf>
    <xf numFmtId="4" fontId="20" fillId="11" borderId="0" xfId="0" applyNumberFormat="1" applyFont="1" applyFill="1" applyProtection="1">
      <protection locked="0"/>
    </xf>
    <xf numFmtId="0" fontId="4" fillId="0" borderId="0" xfId="0" applyFont="1" applyProtection="1">
      <protection locked="0"/>
    </xf>
    <xf numFmtId="4" fontId="19" fillId="11" borderId="0" xfId="0" applyNumberFormat="1" applyFont="1" applyFill="1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4" fontId="8" fillId="7" borderId="1" xfId="0" applyNumberFormat="1" applyFont="1" applyFill="1" applyBorder="1" applyAlignment="1" applyProtection="1">
      <alignment horizontal="right" vertical="center" wrapText="1"/>
    </xf>
    <xf numFmtId="4" fontId="20" fillId="11" borderId="0" xfId="0" applyNumberFormat="1" applyFont="1" applyFill="1" applyAlignment="1" applyProtection="1">
      <alignment horizontal="right"/>
    </xf>
    <xf numFmtId="4" fontId="19" fillId="11" borderId="0" xfId="0" applyNumberFormat="1" applyFont="1" applyFill="1" applyProtection="1"/>
    <xf numFmtId="0" fontId="1" fillId="0" borderId="0" xfId="0" applyFont="1" applyAlignment="1" applyProtection="1">
      <alignment vertical="center"/>
      <protection locked="0"/>
    </xf>
    <xf numFmtId="0" fontId="22" fillId="12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quotePrefix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2" fillId="4" borderId="1" xfId="0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4" fontId="2" fillId="0" borderId="1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8" fillId="6" borderId="0" xfId="0" applyFont="1" applyFill="1" applyAlignment="1" applyProtection="1">
      <alignment vertical="center"/>
      <protection locked="0"/>
    </xf>
    <xf numFmtId="4" fontId="8" fillId="6" borderId="0" xfId="0" applyNumberFormat="1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4" fontId="8" fillId="6" borderId="1" xfId="0" applyNumberFormat="1" applyFont="1" applyFill="1" applyBorder="1" applyAlignment="1" applyProtection="1">
      <alignment vertical="center"/>
    </xf>
    <xf numFmtId="0" fontId="8" fillId="7" borderId="1" xfId="0" applyFont="1" applyFill="1" applyBorder="1" applyAlignment="1" applyProtection="1">
      <alignment horizontal="center"/>
      <protection locked="0"/>
    </xf>
    <xf numFmtId="0" fontId="8" fillId="7" borderId="1" xfId="0" applyFont="1" applyFill="1" applyBorder="1" applyAlignment="1" applyProtection="1">
      <alignment horizontal="left" vertical="center" wrapText="1" indent="2"/>
      <protection locked="0"/>
    </xf>
    <xf numFmtId="0" fontId="2" fillId="6" borderId="1" xfId="0" applyFont="1" applyFill="1" applyBorder="1" applyAlignment="1" applyProtection="1">
      <alignment vertical="center" wrapText="1"/>
      <protection locked="0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right" vertical="center" wrapText="1"/>
      <protection locked="0"/>
    </xf>
    <xf numFmtId="0" fontId="11" fillId="7" borderId="1" xfId="0" applyFont="1" applyFill="1" applyBorder="1" applyAlignment="1" applyProtection="1">
      <alignment horizontal="left" vertical="center" wrapText="1" indent="2"/>
      <protection locked="0"/>
    </xf>
    <xf numFmtId="0" fontId="9" fillId="0" borderId="0" xfId="1" applyFont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 indent="4"/>
    </xf>
    <xf numFmtId="0" fontId="12" fillId="0" borderId="1" xfId="0" applyFont="1" applyFill="1" applyBorder="1" applyAlignment="1" applyProtection="1">
      <alignment horizontal="center" vertical="center"/>
    </xf>
    <xf numFmtId="9" fontId="2" fillId="0" borderId="1" xfId="2" applyFont="1" applyFill="1" applyBorder="1" applyProtection="1"/>
    <xf numFmtId="2" fontId="2" fillId="0" borderId="1" xfId="0" applyNumberFormat="1" applyFont="1" applyFill="1" applyBorder="1" applyProtection="1"/>
    <xf numFmtId="1" fontId="2" fillId="0" borderId="1" xfId="2" applyNumberFormat="1" applyFont="1" applyFill="1" applyBorder="1" applyProtection="1"/>
    <xf numFmtId="1" fontId="2" fillId="0" borderId="1" xfId="0" applyNumberFormat="1" applyFont="1" applyBorder="1" applyProtection="1"/>
    <xf numFmtId="0" fontId="25" fillId="0" borderId="0" xfId="0" applyFont="1" applyProtection="1">
      <protection locked="0"/>
    </xf>
    <xf numFmtId="4" fontId="26" fillId="4" borderId="1" xfId="0" applyNumberFormat="1" applyFont="1" applyFill="1" applyBorder="1" applyAlignment="1" applyProtection="1">
      <alignment horizontal="right"/>
      <protection locked="0"/>
    </xf>
    <xf numFmtId="164" fontId="26" fillId="4" borderId="1" xfId="2" applyNumberFormat="1" applyFont="1" applyFill="1" applyBorder="1" applyAlignment="1" applyProtection="1">
      <alignment horizontal="right"/>
      <protection locked="0"/>
    </xf>
    <xf numFmtId="0" fontId="7" fillId="0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left" vertical="center" wrapText="1" indent="2"/>
    </xf>
    <xf numFmtId="0" fontId="23" fillId="0" borderId="0" xfId="0" applyFont="1" applyAlignment="1">
      <alignment horizontal="center" vertical="center"/>
    </xf>
    <xf numFmtId="0" fontId="27" fillId="4" borderId="3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" fontId="2" fillId="0" borderId="1" xfId="0" applyNumberFormat="1" applyFont="1" applyFill="1" applyBorder="1" applyProtection="1"/>
    <xf numFmtId="4" fontId="2" fillId="0" borderId="1" xfId="2" applyNumberFormat="1" applyFont="1" applyFill="1" applyBorder="1" applyProtection="1"/>
    <xf numFmtId="0" fontId="1" fillId="0" borderId="0" xfId="0" applyFont="1" applyProtection="1"/>
    <xf numFmtId="0" fontId="2" fillId="0" borderId="0" xfId="0" applyFont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 indent="1"/>
    </xf>
    <xf numFmtId="0" fontId="2" fillId="3" borderId="1" xfId="0" applyFont="1" applyFill="1" applyBorder="1" applyAlignment="1" applyProtection="1">
      <alignment horizontal="justify" vertical="center" wrapText="1"/>
    </xf>
    <xf numFmtId="0" fontId="2" fillId="0" borderId="0" xfId="0" applyFont="1" applyFill="1" applyBorder="1" applyAlignment="1" applyProtection="1">
      <alignment horizontal="left" vertical="center" wrapText="1" indent="1"/>
    </xf>
    <xf numFmtId="0" fontId="14" fillId="9" borderId="0" xfId="0" applyFont="1" applyFill="1" applyAlignment="1" applyProtection="1">
      <alignment horizontal="right"/>
    </xf>
    <xf numFmtId="0" fontId="2" fillId="3" borderId="1" xfId="0" applyFont="1" applyFill="1" applyBorder="1" applyAlignment="1" applyProtection="1">
      <alignment horizontal="left" vertical="center" wrapText="1"/>
    </xf>
    <xf numFmtId="0" fontId="26" fillId="3" borderId="1" xfId="0" applyFont="1" applyFill="1" applyBorder="1" applyAlignment="1" applyProtection="1">
      <alignment horizontal="right" vertical="center" wrapText="1"/>
    </xf>
    <xf numFmtId="8" fontId="1" fillId="0" borderId="0" xfId="0" applyNumberFormat="1" applyFont="1" applyAlignment="1" applyProtection="1">
      <alignment vertical="center"/>
      <protection locked="0"/>
    </xf>
    <xf numFmtId="0" fontId="8" fillId="6" borderId="1" xfId="0" applyFont="1" applyFill="1" applyBorder="1" applyAlignment="1" applyProtection="1">
      <alignment vertical="center"/>
      <protection locked="0"/>
    </xf>
    <xf numFmtId="4" fontId="8" fillId="6" borderId="1" xfId="0" applyNumberFormat="1" applyFont="1" applyFill="1" applyBorder="1" applyAlignment="1" applyProtection="1">
      <alignment vertical="center"/>
      <protection locked="0"/>
    </xf>
    <xf numFmtId="0" fontId="8" fillId="9" borderId="1" xfId="0" applyFont="1" applyFill="1" applyBorder="1" applyAlignment="1" applyProtection="1">
      <alignment horizontal="right" vertical="center"/>
      <protection locked="0"/>
    </xf>
    <xf numFmtId="4" fontId="8" fillId="6" borderId="0" xfId="0" applyNumberFormat="1" applyFont="1" applyFill="1" applyAlignment="1" applyProtection="1">
      <alignment vertical="center"/>
    </xf>
    <xf numFmtId="4" fontId="28" fillId="6" borderId="1" xfId="0" applyNumberFormat="1" applyFont="1" applyFill="1" applyBorder="1" applyAlignment="1" applyProtection="1">
      <alignment horizontal="center" vertic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" fontId="2" fillId="6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justify" vertical="center" wrapText="1"/>
      <protection locked="0"/>
    </xf>
    <xf numFmtId="0" fontId="2" fillId="3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3" fillId="0" borderId="1" xfId="0" quotePrefix="1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 indent="1"/>
      <protection locked="0"/>
    </xf>
    <xf numFmtId="0" fontId="3" fillId="0" borderId="1" xfId="0" quotePrefix="1" applyFont="1" applyFill="1" applyBorder="1" applyAlignment="1" applyProtection="1">
      <alignment horizontal="left" vertical="center" wrapText="1" indent="1"/>
      <protection locked="0"/>
    </xf>
    <xf numFmtId="4" fontId="2" fillId="5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 indent="2"/>
      <protection locked="0"/>
    </xf>
    <xf numFmtId="0" fontId="3" fillId="0" borderId="1" xfId="0" applyFont="1" applyFill="1" applyBorder="1" applyAlignment="1" applyProtection="1">
      <alignment horizontal="left" vertical="center" wrapText="1" indent="2"/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8" borderId="1" xfId="0" applyFont="1" applyFill="1" applyBorder="1" applyAlignment="1" applyProtection="1">
      <alignment horizontal="justify" vertical="center" wrapText="1"/>
      <protection locked="0"/>
    </xf>
    <xf numFmtId="0" fontId="8" fillId="7" borderId="1" xfId="0" applyFont="1" applyFill="1" applyBorder="1" applyAlignment="1" applyProtection="1">
      <alignment horizontal="justify" vertical="center" wrapText="1"/>
      <protection locked="0"/>
    </xf>
    <xf numFmtId="0" fontId="2" fillId="0" borderId="0" xfId="0" applyFont="1" applyFill="1" applyBorder="1" applyAlignment="1" applyProtection="1">
      <alignment horizontal="justify" vertical="center" wrapText="1"/>
      <protection locked="0"/>
    </xf>
    <xf numFmtId="0" fontId="21" fillId="11" borderId="0" xfId="0" applyFont="1" applyFill="1" applyAlignment="1" applyProtection="1">
      <alignment horizontal="right" wrapText="1"/>
      <protection locked="0"/>
    </xf>
    <xf numFmtId="0" fontId="19" fillId="11" borderId="0" xfId="0" quotePrefix="1" applyFont="1" applyFill="1" applyAlignment="1" applyProtection="1">
      <alignment horizontal="right" wrapText="1"/>
      <protection locked="0"/>
    </xf>
    <xf numFmtId="4" fontId="2" fillId="5" borderId="1" xfId="0" applyNumberFormat="1" applyFont="1" applyFill="1" applyBorder="1" applyAlignment="1" applyProtection="1">
      <alignment horizontal="center"/>
    </xf>
    <xf numFmtId="0" fontId="19" fillId="11" borderId="0" xfId="0" applyFont="1" applyFill="1" applyAlignment="1" applyProtection="1">
      <alignment horizontal="right" wrapText="1"/>
      <protection locked="0"/>
    </xf>
    <xf numFmtId="4" fontId="10" fillId="5" borderId="3" xfId="0" applyNumberFormat="1" applyFont="1" applyFill="1" applyBorder="1" applyAlignment="1" applyProtection="1">
      <alignment horizontal="center"/>
      <protection locked="0"/>
    </xf>
    <xf numFmtId="4" fontId="10" fillId="5" borderId="4" xfId="0" applyNumberFormat="1" applyFont="1" applyFill="1" applyBorder="1" applyAlignment="1" applyProtection="1">
      <alignment horizontal="center"/>
      <protection locked="0"/>
    </xf>
    <xf numFmtId="4" fontId="10" fillId="5" borderId="5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4" fontId="8" fillId="9" borderId="1" xfId="3" applyNumberFormat="1" applyFont="1" applyFill="1" applyBorder="1" applyAlignment="1" applyProtection="1">
      <alignment horizontal="center" vertical="center"/>
      <protection locked="0"/>
    </xf>
    <xf numFmtId="10" fontId="8" fillId="6" borderId="1" xfId="2" applyNumberFormat="1" applyFont="1" applyFill="1" applyBorder="1" applyAlignment="1" applyProtection="1">
      <alignment horizontal="center" vertical="center"/>
      <protection locked="0"/>
    </xf>
    <xf numFmtId="9" fontId="8" fillId="9" borderId="1" xfId="0" applyNumberFormat="1" applyFont="1" applyFill="1" applyBorder="1" applyAlignment="1" applyProtection="1">
      <alignment horizontal="center" vertical="center"/>
      <protection locked="0"/>
    </xf>
    <xf numFmtId="0" fontId="8" fillId="9" borderId="1" xfId="0" applyFont="1" applyFill="1" applyBorder="1" applyAlignment="1" applyProtection="1">
      <alignment horizontal="center" vertical="center"/>
      <protection locked="0"/>
    </xf>
    <xf numFmtId="0" fontId="24" fillId="12" borderId="1" xfId="0" applyFont="1" applyFill="1" applyBorder="1" applyAlignment="1" applyProtection="1">
      <alignment horizontal="left" vertical="center" wrapText="1"/>
      <protection locked="0"/>
    </xf>
    <xf numFmtId="4" fontId="8" fillId="9" borderId="1" xfId="3" applyNumberFormat="1" applyFont="1" applyFill="1" applyBorder="1" applyAlignment="1" applyProtection="1">
      <alignment horizontal="center" vertical="center"/>
    </xf>
    <xf numFmtId="9" fontId="8" fillId="9" borderId="1" xfId="0" applyNumberFormat="1" applyFont="1" applyFill="1" applyBorder="1" applyAlignment="1" applyProtection="1">
      <alignment horizontal="center" vertical="center"/>
    </xf>
    <xf numFmtId="0" fontId="8" fillId="9" borderId="1" xfId="0" applyFont="1" applyFill="1" applyBorder="1" applyAlignment="1" applyProtection="1">
      <alignment horizontal="center" vertical="center"/>
    </xf>
    <xf numFmtId="4" fontId="2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left" vertical="center"/>
    </xf>
    <xf numFmtId="0" fontId="8" fillId="7" borderId="3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/>
    </xf>
    <xf numFmtId="0" fontId="10" fillId="5" borderId="3" xfId="0" applyFont="1" applyFill="1" applyBorder="1" applyAlignment="1" applyProtection="1">
      <alignment horizontal="center"/>
    </xf>
    <xf numFmtId="0" fontId="10" fillId="5" borderId="4" xfId="0" applyFont="1" applyFill="1" applyBorder="1" applyAlignment="1" applyProtection="1">
      <alignment horizontal="center"/>
    </xf>
    <xf numFmtId="0" fontId="10" fillId="5" borderId="5" xfId="0" applyFont="1" applyFill="1" applyBorder="1" applyAlignment="1" applyProtection="1">
      <alignment horizontal="center"/>
    </xf>
    <xf numFmtId="0" fontId="23" fillId="0" borderId="3" xfId="0" applyFont="1" applyFill="1" applyBorder="1" applyAlignment="1" applyProtection="1">
      <alignment horizontal="left" vertical="center" wrapText="1"/>
      <protection locked="0"/>
    </xf>
    <xf numFmtId="0" fontId="23" fillId="0" borderId="4" xfId="0" applyFont="1" applyFill="1" applyBorder="1" applyAlignment="1" applyProtection="1">
      <alignment horizontal="left" vertical="center" wrapText="1"/>
      <protection locked="0"/>
    </xf>
    <xf numFmtId="0" fontId="23" fillId="0" borderId="5" xfId="0" applyFont="1" applyFill="1" applyBorder="1" applyAlignment="1" applyProtection="1">
      <alignment horizontal="left" vertical="center" wrapText="1"/>
      <protection locked="0"/>
    </xf>
    <xf numFmtId="4" fontId="22" fillId="0" borderId="0" xfId="0" applyNumberFormat="1" applyFont="1" applyAlignment="1" applyProtection="1">
      <alignment horizontal="center"/>
      <protection locked="0"/>
    </xf>
    <xf numFmtId="0" fontId="8" fillId="7" borderId="3" xfId="0" applyFont="1" applyFill="1" applyBorder="1" applyAlignment="1" applyProtection="1">
      <alignment horizontal="center"/>
      <protection locked="0"/>
    </xf>
    <xf numFmtId="0" fontId="8" fillId="7" borderId="4" xfId="0" applyFont="1" applyFill="1" applyBorder="1" applyAlignment="1" applyProtection="1">
      <alignment horizontal="center"/>
      <protection locked="0"/>
    </xf>
    <xf numFmtId="0" fontId="8" fillId="7" borderId="5" xfId="0" applyFont="1" applyFill="1" applyBorder="1" applyAlignment="1" applyProtection="1">
      <alignment horizontal="center"/>
      <protection locked="0"/>
    </xf>
    <xf numFmtId="0" fontId="18" fillId="7" borderId="1" xfId="0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center"/>
      <protection locked="0"/>
    </xf>
    <xf numFmtId="0" fontId="10" fillId="5" borderId="4" xfId="0" applyFont="1" applyFill="1" applyBorder="1" applyAlignment="1" applyProtection="1">
      <alignment horizontal="center"/>
      <protection locked="0"/>
    </xf>
    <xf numFmtId="0" fontId="10" fillId="5" borderId="5" xfId="0" applyFont="1" applyFill="1" applyBorder="1" applyAlignment="1" applyProtection="1">
      <alignment horizontal="center"/>
      <protection locked="0"/>
    </xf>
    <xf numFmtId="0" fontId="8" fillId="6" borderId="3" xfId="0" applyFont="1" applyFill="1" applyBorder="1" applyAlignment="1" applyProtection="1">
      <alignment horizontal="center"/>
      <protection locked="0"/>
    </xf>
    <xf numFmtId="0" fontId="8" fillId="6" borderId="4" xfId="0" applyFont="1" applyFill="1" applyBorder="1" applyAlignment="1" applyProtection="1">
      <alignment horizontal="center"/>
      <protection locked="0"/>
    </xf>
    <xf numFmtId="0" fontId="8" fillId="6" borderId="5" xfId="0" applyFont="1" applyFill="1" applyBorder="1" applyAlignment="1" applyProtection="1">
      <alignment horizontal="center"/>
      <protection locked="0"/>
    </xf>
    <xf numFmtId="0" fontId="8" fillId="10" borderId="3" xfId="0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/>
    </xf>
    <xf numFmtId="0" fontId="8" fillId="10" borderId="5" xfId="0" applyFont="1" applyFill="1" applyBorder="1" applyAlignment="1">
      <alignment horizontal="center"/>
    </xf>
    <xf numFmtId="0" fontId="18" fillId="7" borderId="1" xfId="0" applyFont="1" applyFill="1" applyBorder="1" applyAlignment="1">
      <alignment horizontal="center" vertical="center"/>
    </xf>
  </cellXfs>
  <cellStyles count="4">
    <cellStyle name="Dziesiętny" xfId="3" builtinId="3"/>
    <cellStyle name="Hiperłącze" xfId="1" builtinId="8"/>
    <cellStyle name="Normalny" xfId="0" builtinId="0"/>
    <cellStyle name="Procentowy" xfId="2" builtinId="5"/>
  </cellStyles>
  <dxfs count="3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showGridLines="0" zoomScaleNormal="100" zoomScaleSheetLayoutView="100" workbookViewId="0">
      <selection activeCell="B2" sqref="B2:N2"/>
    </sheetView>
  </sheetViews>
  <sheetFormatPr defaultColWidth="9" defaultRowHeight="12" x14ac:dyDescent="0.2"/>
  <cols>
    <col min="1" max="1" width="49" style="22" customWidth="1"/>
    <col min="2" max="14" width="9.42578125" style="23" customWidth="1"/>
    <col min="15" max="16384" width="9" style="22"/>
  </cols>
  <sheetData>
    <row r="1" spans="1:14" s="89" customFormat="1" ht="15.75" x14ac:dyDescent="0.25">
      <c r="A1" s="128" t="s">
        <v>253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x14ac:dyDescent="0.2">
      <c r="A2" s="90" t="s">
        <v>256</v>
      </c>
      <c r="B2" s="129" t="s">
        <v>255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x14ac:dyDescent="0.2">
      <c r="A3" s="90" t="s">
        <v>180</v>
      </c>
    </row>
    <row r="4" spans="1:14" s="89" customFormat="1" ht="18.75" x14ac:dyDescent="0.25">
      <c r="A4" s="104" t="s">
        <v>104</v>
      </c>
      <c r="B4" s="125" t="s">
        <v>99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7"/>
    </row>
    <row r="5" spans="1:14" s="90" customFormat="1" x14ac:dyDescent="0.2">
      <c r="A5" s="105" t="s">
        <v>0</v>
      </c>
      <c r="B5" s="106" t="s">
        <v>63</v>
      </c>
      <c r="C5" s="106" t="s">
        <v>64</v>
      </c>
      <c r="D5" s="106" t="s">
        <v>65</v>
      </c>
      <c r="E5" s="106" t="s">
        <v>71</v>
      </c>
      <c r="F5" s="106" t="s">
        <v>66</v>
      </c>
      <c r="G5" s="106" t="s">
        <v>67</v>
      </c>
      <c r="H5" s="106" t="s">
        <v>68</v>
      </c>
      <c r="I5" s="106" t="s">
        <v>69</v>
      </c>
      <c r="J5" s="106" t="s">
        <v>70</v>
      </c>
      <c r="K5" s="106" t="s">
        <v>176</v>
      </c>
      <c r="L5" s="106" t="s">
        <v>177</v>
      </c>
      <c r="M5" s="106" t="s">
        <v>178</v>
      </c>
      <c r="N5" s="106" t="s">
        <v>179</v>
      </c>
    </row>
    <row r="6" spans="1:14" s="24" customFormat="1" x14ac:dyDescent="0.2">
      <c r="A6" s="92" t="s">
        <v>1</v>
      </c>
      <c r="B6" s="17">
        <f>B7+B8+B14</f>
        <v>0</v>
      </c>
      <c r="C6" s="17">
        <f t="shared" ref="C6:N6" si="0">C7+C8+C14</f>
        <v>0</v>
      </c>
      <c r="D6" s="17">
        <f t="shared" si="0"/>
        <v>0</v>
      </c>
      <c r="E6" s="17">
        <f t="shared" si="0"/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</row>
    <row r="7" spans="1:14" x14ac:dyDescent="0.2">
      <c r="A7" s="107" t="s">
        <v>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s="24" customFormat="1" x14ac:dyDescent="0.2">
      <c r="A8" s="108" t="s">
        <v>165</v>
      </c>
      <c r="B8" s="17">
        <f>SUM(B9:B13)</f>
        <v>0</v>
      </c>
      <c r="C8" s="17">
        <f t="shared" ref="C8:N8" si="1">SUM(C9:C13)</f>
        <v>0</v>
      </c>
      <c r="D8" s="17">
        <f t="shared" si="1"/>
        <v>0</v>
      </c>
      <c r="E8" s="17">
        <f t="shared" si="1"/>
        <v>0</v>
      </c>
      <c r="F8" s="17">
        <f t="shared" si="1"/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</row>
    <row r="9" spans="1:14" x14ac:dyDescent="0.2">
      <c r="A9" s="107" t="s">
        <v>3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x14ac:dyDescent="0.2">
      <c r="A10" s="107" t="s">
        <v>4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x14ac:dyDescent="0.2">
      <c r="A11" s="107" t="s">
        <v>5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x14ac:dyDescent="0.2">
      <c r="A12" s="107" t="s">
        <v>6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x14ac:dyDescent="0.2">
      <c r="A13" s="107" t="s">
        <v>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s="24" customFormat="1" x14ac:dyDescent="0.2">
      <c r="A14" s="109" t="s">
        <v>161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4" s="28" customFormat="1" x14ac:dyDescent="0.2">
      <c r="A15" s="110" t="s">
        <v>157</v>
      </c>
      <c r="B15" s="27"/>
      <c r="C15" s="26"/>
      <c r="D15" s="26"/>
      <c r="E15" s="26"/>
      <c r="F15" s="27"/>
      <c r="G15" s="27"/>
      <c r="H15" s="27"/>
      <c r="I15" s="27"/>
      <c r="J15" s="27"/>
      <c r="K15" s="27"/>
      <c r="L15" s="27"/>
      <c r="M15" s="27"/>
      <c r="N15" s="27"/>
    </row>
    <row r="16" spans="1:14" s="24" customFormat="1" x14ac:dyDescent="0.2">
      <c r="A16" s="92" t="s">
        <v>8</v>
      </c>
      <c r="B16" s="17">
        <f>B17+B18+B19+B21</f>
        <v>0</v>
      </c>
      <c r="C16" s="17">
        <f t="shared" ref="C16:N16" si="2">C17+C18+C19+C21</f>
        <v>0</v>
      </c>
      <c r="D16" s="17">
        <f t="shared" si="2"/>
        <v>0</v>
      </c>
      <c r="E16" s="17">
        <f t="shared" si="2"/>
        <v>0</v>
      </c>
      <c r="F16" s="17">
        <f t="shared" si="2"/>
        <v>0</v>
      </c>
      <c r="G16" s="17">
        <f t="shared" si="2"/>
        <v>0</v>
      </c>
      <c r="H16" s="17">
        <f t="shared" si="2"/>
        <v>0</v>
      </c>
      <c r="I16" s="17">
        <f t="shared" si="2"/>
        <v>0</v>
      </c>
      <c r="J16" s="17">
        <f t="shared" si="2"/>
        <v>0</v>
      </c>
      <c r="K16" s="17">
        <f t="shared" si="2"/>
        <v>0</v>
      </c>
      <c r="L16" s="17">
        <f t="shared" si="2"/>
        <v>0</v>
      </c>
      <c r="M16" s="17">
        <f t="shared" si="2"/>
        <v>0</v>
      </c>
      <c r="N16" s="17">
        <f t="shared" si="2"/>
        <v>0</v>
      </c>
    </row>
    <row r="17" spans="1:14" s="24" customFormat="1" x14ac:dyDescent="0.2">
      <c r="A17" s="109" t="s">
        <v>9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 s="24" customFormat="1" x14ac:dyDescent="0.2">
      <c r="A18" s="109" t="s">
        <v>10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4" s="24" customFormat="1" x14ac:dyDescent="0.2">
      <c r="A19" s="109" t="s">
        <v>162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1:14" s="28" customFormat="1" x14ac:dyDescent="0.2">
      <c r="A20" s="110" t="s">
        <v>25</v>
      </c>
      <c r="B20" s="27"/>
      <c r="C20" s="26"/>
      <c r="D20" s="26"/>
      <c r="E20" s="26"/>
      <c r="F20" s="27"/>
      <c r="G20" s="27"/>
      <c r="H20" s="27"/>
      <c r="I20" s="27"/>
      <c r="J20" s="27"/>
      <c r="K20" s="27"/>
      <c r="L20" s="27"/>
      <c r="M20" s="27"/>
      <c r="N20" s="27"/>
    </row>
    <row r="21" spans="1:14" s="24" customFormat="1" x14ac:dyDescent="0.2">
      <c r="A21" s="109" t="s">
        <v>11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s="28" customFormat="1" x14ac:dyDescent="0.2">
      <c r="A22" s="110" t="s">
        <v>158</v>
      </c>
      <c r="B22" s="27"/>
      <c r="C22" s="26"/>
      <c r="D22" s="26"/>
      <c r="E22" s="26"/>
      <c r="F22" s="27"/>
      <c r="G22" s="27"/>
      <c r="H22" s="27"/>
      <c r="I22" s="27"/>
      <c r="J22" s="27"/>
      <c r="K22" s="27"/>
      <c r="L22" s="27"/>
      <c r="M22" s="27"/>
      <c r="N22" s="27"/>
    </row>
    <row r="23" spans="1:14" x14ac:dyDescent="0.2">
      <c r="A23" s="111" t="s">
        <v>21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x14ac:dyDescent="0.2">
      <c r="A24" s="111" t="s">
        <v>22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s="24" customFormat="1" x14ac:dyDescent="0.2">
      <c r="A25" s="92" t="s">
        <v>23</v>
      </c>
      <c r="B25" s="17">
        <f>B23+B24+B16+B6</f>
        <v>0</v>
      </c>
      <c r="C25" s="17">
        <f t="shared" ref="C25:N25" si="3">C23+C24+C16+C6</f>
        <v>0</v>
      </c>
      <c r="D25" s="17">
        <f t="shared" si="3"/>
        <v>0</v>
      </c>
      <c r="E25" s="17">
        <f t="shared" si="3"/>
        <v>0</v>
      </c>
      <c r="F25" s="17">
        <f t="shared" si="3"/>
        <v>0</v>
      </c>
      <c r="G25" s="17">
        <f t="shared" si="3"/>
        <v>0</v>
      </c>
      <c r="H25" s="17">
        <f t="shared" si="3"/>
        <v>0</v>
      </c>
      <c r="I25" s="17">
        <f t="shared" si="3"/>
        <v>0</v>
      </c>
      <c r="J25" s="17">
        <f t="shared" si="3"/>
        <v>0</v>
      </c>
      <c r="K25" s="17">
        <f t="shared" si="3"/>
        <v>0</v>
      </c>
      <c r="L25" s="17">
        <f t="shared" si="3"/>
        <v>0</v>
      </c>
      <c r="M25" s="17">
        <f t="shared" si="3"/>
        <v>0</v>
      </c>
      <c r="N25" s="17">
        <f t="shared" si="3"/>
        <v>0</v>
      </c>
    </row>
    <row r="26" spans="1:14" s="24" customFormat="1" x14ac:dyDescent="0.2">
      <c r="A26" s="91" t="s">
        <v>12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 s="24" customFormat="1" x14ac:dyDescent="0.2">
      <c r="A27" s="111" t="s">
        <v>159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1:14" x14ac:dyDescent="0.2">
      <c r="A28" s="112" t="s">
        <v>39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1:14" s="24" customFormat="1" ht="24" x14ac:dyDescent="0.2">
      <c r="A29" s="92" t="s">
        <v>160</v>
      </c>
      <c r="B29" s="17">
        <f>B30+B31+B34+B38</f>
        <v>0</v>
      </c>
      <c r="C29" s="17">
        <f t="shared" ref="C29:N29" si="4">C30+C31+C34+C38</f>
        <v>0</v>
      </c>
      <c r="D29" s="17">
        <f t="shared" si="4"/>
        <v>0</v>
      </c>
      <c r="E29" s="17">
        <f t="shared" si="4"/>
        <v>0</v>
      </c>
      <c r="F29" s="17">
        <f t="shared" si="4"/>
        <v>0</v>
      </c>
      <c r="G29" s="17">
        <f t="shared" si="4"/>
        <v>0</v>
      </c>
      <c r="H29" s="17">
        <f t="shared" si="4"/>
        <v>0</v>
      </c>
      <c r="I29" s="17">
        <f t="shared" si="4"/>
        <v>0</v>
      </c>
      <c r="J29" s="17">
        <f t="shared" si="4"/>
        <v>0</v>
      </c>
      <c r="K29" s="17">
        <f t="shared" si="4"/>
        <v>0</v>
      </c>
      <c r="L29" s="17">
        <f t="shared" si="4"/>
        <v>0</v>
      </c>
      <c r="M29" s="17">
        <f t="shared" si="4"/>
        <v>0</v>
      </c>
      <c r="N29" s="17">
        <f t="shared" si="4"/>
        <v>0</v>
      </c>
    </row>
    <row r="30" spans="1:14" s="24" customFormat="1" x14ac:dyDescent="0.2">
      <c r="A30" s="109" t="s">
        <v>13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s="24" customFormat="1" x14ac:dyDescent="0.2">
      <c r="A31" s="93" t="s">
        <v>14</v>
      </c>
      <c r="B31" s="17">
        <f>B32+B33</f>
        <v>0</v>
      </c>
      <c r="C31" s="17">
        <f t="shared" ref="C31:N31" si="5">C32+C33</f>
        <v>0</v>
      </c>
      <c r="D31" s="17">
        <f t="shared" si="5"/>
        <v>0</v>
      </c>
      <c r="E31" s="17">
        <f t="shared" si="5"/>
        <v>0</v>
      </c>
      <c r="F31" s="17">
        <f t="shared" si="5"/>
        <v>0</v>
      </c>
      <c r="G31" s="17">
        <f t="shared" si="5"/>
        <v>0</v>
      </c>
      <c r="H31" s="17">
        <f t="shared" si="5"/>
        <v>0</v>
      </c>
      <c r="I31" s="17">
        <f t="shared" si="5"/>
        <v>0</v>
      </c>
      <c r="J31" s="17">
        <f t="shared" si="5"/>
        <v>0</v>
      </c>
      <c r="K31" s="17">
        <f t="shared" si="5"/>
        <v>0</v>
      </c>
      <c r="L31" s="17">
        <f t="shared" si="5"/>
        <v>0</v>
      </c>
      <c r="M31" s="17">
        <f t="shared" si="5"/>
        <v>0</v>
      </c>
      <c r="N31" s="17">
        <f t="shared" si="5"/>
        <v>0</v>
      </c>
    </row>
    <row r="32" spans="1:14" x14ac:dyDescent="0.2">
      <c r="A32" s="107" t="s">
        <v>15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x14ac:dyDescent="0.2">
      <c r="A33" s="107" t="s">
        <v>16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s="24" customFormat="1" x14ac:dyDescent="0.2">
      <c r="A34" s="93" t="s">
        <v>17</v>
      </c>
      <c r="B34" s="17">
        <f>B35+B36+B37</f>
        <v>0</v>
      </c>
      <c r="C34" s="17">
        <f t="shared" ref="C34:N34" si="6">C35+C36+C37</f>
        <v>0</v>
      </c>
      <c r="D34" s="17">
        <f t="shared" si="6"/>
        <v>0</v>
      </c>
      <c r="E34" s="17">
        <f t="shared" si="6"/>
        <v>0</v>
      </c>
      <c r="F34" s="17">
        <f t="shared" si="6"/>
        <v>0</v>
      </c>
      <c r="G34" s="17">
        <f t="shared" si="6"/>
        <v>0</v>
      </c>
      <c r="H34" s="17">
        <f t="shared" si="6"/>
        <v>0</v>
      </c>
      <c r="I34" s="17">
        <f t="shared" si="6"/>
        <v>0</v>
      </c>
      <c r="J34" s="17">
        <f t="shared" si="6"/>
        <v>0</v>
      </c>
      <c r="K34" s="17">
        <f t="shared" si="6"/>
        <v>0</v>
      </c>
      <c r="L34" s="17">
        <f t="shared" si="6"/>
        <v>0</v>
      </c>
      <c r="M34" s="17">
        <f t="shared" si="6"/>
        <v>0</v>
      </c>
      <c r="N34" s="17">
        <f t="shared" si="6"/>
        <v>0</v>
      </c>
    </row>
    <row r="35" spans="1:14" x14ac:dyDescent="0.2">
      <c r="A35" s="107" t="s">
        <v>18</v>
      </c>
      <c r="B35" s="25"/>
      <c r="C35" s="26"/>
      <c r="D35" s="26"/>
      <c r="E35" s="26"/>
      <c r="F35" s="25"/>
      <c r="G35" s="25"/>
      <c r="H35" s="25"/>
      <c r="I35" s="25"/>
      <c r="J35" s="25"/>
      <c r="K35" s="25"/>
      <c r="L35" s="25"/>
      <c r="M35" s="25"/>
      <c r="N35" s="25"/>
    </row>
    <row r="36" spans="1:14" x14ac:dyDescent="0.2">
      <c r="A36" s="107" t="s">
        <v>19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x14ac:dyDescent="0.2">
      <c r="A37" s="107" t="s">
        <v>163</v>
      </c>
      <c r="B37" s="25"/>
      <c r="C37" s="26"/>
      <c r="D37" s="26"/>
      <c r="E37" s="26"/>
      <c r="F37" s="25"/>
      <c r="G37" s="25"/>
      <c r="H37" s="25"/>
      <c r="I37" s="25"/>
      <c r="J37" s="25"/>
      <c r="K37" s="25"/>
      <c r="L37" s="25"/>
      <c r="M37" s="25"/>
      <c r="N37" s="25"/>
    </row>
    <row r="38" spans="1:14" s="24" customFormat="1" x14ac:dyDescent="0.2">
      <c r="A38" s="109" t="s">
        <v>20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 s="28" customFormat="1" x14ac:dyDescent="0.2">
      <c r="A39" s="112" t="s">
        <v>164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1:14" s="24" customFormat="1" x14ac:dyDescent="0.2">
      <c r="A40" s="92" t="s">
        <v>24</v>
      </c>
      <c r="B40" s="17">
        <f>B27+B29</f>
        <v>0</v>
      </c>
      <c r="C40" s="17">
        <f t="shared" ref="C40:N40" si="7">C27+C29</f>
        <v>0</v>
      </c>
      <c r="D40" s="17">
        <f t="shared" si="7"/>
        <v>0</v>
      </c>
      <c r="E40" s="17">
        <f t="shared" si="7"/>
        <v>0</v>
      </c>
      <c r="F40" s="17">
        <f t="shared" si="7"/>
        <v>0</v>
      </c>
      <c r="G40" s="17">
        <f t="shared" si="7"/>
        <v>0</v>
      </c>
      <c r="H40" s="17">
        <f t="shared" si="7"/>
        <v>0</v>
      </c>
      <c r="I40" s="17">
        <f t="shared" si="7"/>
        <v>0</v>
      </c>
      <c r="J40" s="17">
        <f t="shared" si="7"/>
        <v>0</v>
      </c>
      <c r="K40" s="17">
        <f t="shared" si="7"/>
        <v>0</v>
      </c>
      <c r="L40" s="17">
        <f t="shared" si="7"/>
        <v>0</v>
      </c>
      <c r="M40" s="17">
        <f t="shared" si="7"/>
        <v>0</v>
      </c>
      <c r="N40" s="17">
        <f t="shared" si="7"/>
        <v>0</v>
      </c>
    </row>
    <row r="41" spans="1:14" s="33" customFormat="1" x14ac:dyDescent="0.2">
      <c r="A41" s="94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1:14" s="34" customFormat="1" ht="9" hidden="1" x14ac:dyDescent="0.15">
      <c r="A42" s="95" t="s">
        <v>105</v>
      </c>
      <c r="B42" s="18">
        <f>B40-B25</f>
        <v>0</v>
      </c>
      <c r="C42" s="18">
        <f t="shared" ref="C42:N42" si="8">C40-C25</f>
        <v>0</v>
      </c>
      <c r="D42" s="18">
        <f t="shared" si="8"/>
        <v>0</v>
      </c>
      <c r="E42" s="18">
        <f t="shared" si="8"/>
        <v>0</v>
      </c>
      <c r="F42" s="18">
        <f t="shared" si="8"/>
        <v>0</v>
      </c>
      <c r="G42" s="18">
        <f t="shared" si="8"/>
        <v>0</v>
      </c>
      <c r="H42" s="18">
        <f t="shared" si="8"/>
        <v>0</v>
      </c>
      <c r="I42" s="18">
        <f t="shared" si="8"/>
        <v>0</v>
      </c>
      <c r="J42" s="18">
        <f t="shared" si="8"/>
        <v>0</v>
      </c>
      <c r="K42" s="18">
        <f t="shared" si="8"/>
        <v>0</v>
      </c>
      <c r="L42" s="18">
        <f t="shared" si="8"/>
        <v>0</v>
      </c>
      <c r="M42" s="18">
        <f t="shared" si="8"/>
        <v>0</v>
      </c>
      <c r="N42" s="18">
        <f t="shared" si="8"/>
        <v>0</v>
      </c>
    </row>
  </sheetData>
  <sheetProtection algorithmName="SHA-512" hashValue="H+06efGLspeBD5Doa5ur9JFViIpzLSrBcWd+9skmAxhcxpLq833nh5+sGEfT3AD/qh+kzr4iQN9gRoOHdzQ1Yw==" saltValue="J5LQLe48NV3Qxj8Dytbzow==" spinCount="100000" sheet="1" objects="1" scenarios="1"/>
  <protectedRanges>
    <protectedRange algorithmName="SHA-512" hashValue="VtBx5/As+xTDttvXH5qoJ9Bp034o69H1JrUmJEJoTVZz0yBQIYNQGuJ90IQZ12PB0DPgzqj8OTJ7C5RNTDoYPA==" saltValue="524h2XbbzFtCFRUsCeuMuA==" spinCount="100000" sqref="B7:N7 B9:N15 B17:N24" name="Rozstęp1"/>
  </protectedRanges>
  <mergeCells count="3">
    <mergeCell ref="B4:N4"/>
    <mergeCell ref="A1:N1"/>
    <mergeCell ref="B2:N2"/>
  </mergeCells>
  <pageMargins left="0.23622047244094491" right="0.23622047244094491" top="0.74803149606299213" bottom="0.74803149606299213" header="0.31496062992125984" footer="0.31496062992125984"/>
  <pageSetup paperSize="9" scale="83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showGridLines="0" zoomScaleNormal="100" workbookViewId="0">
      <selection activeCell="B2" sqref="B2:N2"/>
    </sheetView>
  </sheetViews>
  <sheetFormatPr defaultColWidth="9.140625" defaultRowHeight="12" x14ac:dyDescent="0.2"/>
  <cols>
    <col min="1" max="1" width="46" style="22" customWidth="1"/>
    <col min="2" max="14" width="9.140625" style="23"/>
    <col min="15" max="16384" width="9.140625" style="22"/>
  </cols>
  <sheetData>
    <row r="1" spans="1:14" s="89" customFormat="1" ht="15.75" x14ac:dyDescent="0.25">
      <c r="A1" s="128" t="s">
        <v>254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x14ac:dyDescent="0.2">
      <c r="A2" s="90" t="s">
        <v>256</v>
      </c>
      <c r="B2" s="129" t="s">
        <v>257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x14ac:dyDescent="0.2">
      <c r="A3" s="90" t="s">
        <v>181</v>
      </c>
    </row>
    <row r="4" spans="1:14" ht="15" x14ac:dyDescent="0.25">
      <c r="A4" s="130" t="s">
        <v>103</v>
      </c>
      <c r="B4" s="125" t="s">
        <v>99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7"/>
    </row>
    <row r="5" spans="1:14" x14ac:dyDescent="0.2">
      <c r="A5" s="130"/>
      <c r="B5" s="113" t="str">
        <f>Bilans!B5</f>
        <v>n - 2</v>
      </c>
      <c r="C5" s="113" t="str">
        <f>Bilans!C5</f>
        <v>n - 1</v>
      </c>
      <c r="D5" s="113" t="str">
        <f>Bilans!D5</f>
        <v>n</v>
      </c>
      <c r="E5" s="113" t="str">
        <f>Bilans!E5</f>
        <v xml:space="preserve"> bieżący</v>
      </c>
      <c r="F5" s="113" t="str">
        <f>Bilans!F5</f>
        <v>n + 1</v>
      </c>
      <c r="G5" s="113" t="str">
        <f>Bilans!G5</f>
        <v>n + 2</v>
      </c>
      <c r="H5" s="113" t="str">
        <f>Bilans!H5</f>
        <v>n + 3</v>
      </c>
      <c r="I5" s="113" t="str">
        <f>Bilans!I5</f>
        <v>n + 4</v>
      </c>
      <c r="J5" s="113" t="str">
        <f>Bilans!J5</f>
        <v>n + 5</v>
      </c>
      <c r="K5" s="113" t="str">
        <f>Bilans!K5</f>
        <v>n + 6</v>
      </c>
      <c r="L5" s="113" t="str">
        <f>Bilans!L5</f>
        <v>n + 7</v>
      </c>
      <c r="M5" s="113" t="str">
        <f>Bilans!M5</f>
        <v>n + 8</v>
      </c>
      <c r="N5" s="113" t="str">
        <f>Bilans!N5</f>
        <v>n + 9</v>
      </c>
    </row>
    <row r="6" spans="1:14" s="24" customFormat="1" x14ac:dyDescent="0.2">
      <c r="A6" s="96" t="s">
        <v>26</v>
      </c>
      <c r="B6" s="17">
        <f>B9+B10+B11</f>
        <v>0</v>
      </c>
      <c r="C6" s="17">
        <f t="shared" ref="C6:N6" si="0">C9+C10+C11</f>
        <v>0</v>
      </c>
      <c r="D6" s="17">
        <f t="shared" si="0"/>
        <v>0</v>
      </c>
      <c r="E6" s="17">
        <f t="shared" si="0"/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</row>
    <row r="7" spans="1:14" s="79" customFormat="1" hidden="1" x14ac:dyDescent="0.2">
      <c r="A7" s="97" t="s">
        <v>229</v>
      </c>
      <c r="B7" s="80" t="s">
        <v>106</v>
      </c>
      <c r="C7" s="80">
        <f>C6-B6</f>
        <v>0</v>
      </c>
      <c r="D7" s="80">
        <f t="shared" ref="D7:M7" si="1">D6-C6</f>
        <v>0</v>
      </c>
      <c r="E7" s="80" t="s">
        <v>106</v>
      </c>
      <c r="F7" s="80">
        <f>F6-D6</f>
        <v>0</v>
      </c>
      <c r="G7" s="80">
        <f t="shared" si="1"/>
        <v>0</v>
      </c>
      <c r="H7" s="80">
        <f t="shared" si="1"/>
        <v>0</v>
      </c>
      <c r="I7" s="80">
        <f t="shared" si="1"/>
        <v>0</v>
      </c>
      <c r="J7" s="80">
        <f t="shared" si="1"/>
        <v>0</v>
      </c>
      <c r="K7" s="80">
        <f t="shared" si="1"/>
        <v>0</v>
      </c>
      <c r="L7" s="80">
        <f t="shared" si="1"/>
        <v>0</v>
      </c>
      <c r="M7" s="80">
        <f t="shared" si="1"/>
        <v>0</v>
      </c>
      <c r="N7" s="80">
        <f>N6-M6</f>
        <v>0</v>
      </c>
    </row>
    <row r="8" spans="1:14" s="79" customFormat="1" hidden="1" x14ac:dyDescent="0.2">
      <c r="A8" s="97" t="s">
        <v>230</v>
      </c>
      <c r="B8" s="80" t="s">
        <v>106</v>
      </c>
      <c r="C8" s="81" t="e">
        <f>C7/B6</f>
        <v>#DIV/0!</v>
      </c>
      <c r="D8" s="81" t="e">
        <f t="shared" ref="D8:N8" si="2">D7/C6</f>
        <v>#DIV/0!</v>
      </c>
      <c r="E8" s="81" t="s">
        <v>106</v>
      </c>
      <c r="F8" s="81" t="e">
        <f>F7/D6</f>
        <v>#DIV/0!</v>
      </c>
      <c r="G8" s="81" t="e">
        <f>G7/F6</f>
        <v>#DIV/0!</v>
      </c>
      <c r="H8" s="81" t="e">
        <f t="shared" si="2"/>
        <v>#DIV/0!</v>
      </c>
      <c r="I8" s="81" t="e">
        <f t="shared" si="2"/>
        <v>#DIV/0!</v>
      </c>
      <c r="J8" s="81" t="e">
        <f t="shared" si="2"/>
        <v>#DIV/0!</v>
      </c>
      <c r="K8" s="81" t="e">
        <f t="shared" si="2"/>
        <v>#DIV/0!</v>
      </c>
      <c r="L8" s="81" t="e">
        <f t="shared" si="2"/>
        <v>#DIV/0!</v>
      </c>
      <c r="M8" s="81" t="e">
        <f t="shared" si="2"/>
        <v>#DIV/0!</v>
      </c>
      <c r="N8" s="81" t="e">
        <f t="shared" si="2"/>
        <v>#DIV/0!</v>
      </c>
    </row>
    <row r="9" spans="1:14" x14ac:dyDescent="0.2">
      <c r="A9" s="114" t="s">
        <v>27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x14ac:dyDescent="0.2">
      <c r="A10" s="114" t="s">
        <v>171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x14ac:dyDescent="0.2">
      <c r="A11" s="114" t="s">
        <v>172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s="24" customFormat="1" x14ac:dyDescent="0.2">
      <c r="A12" s="93" t="s">
        <v>28</v>
      </c>
      <c r="B12" s="17">
        <f>B13+B14+B15+B16+B17+B18+B19</f>
        <v>0</v>
      </c>
      <c r="C12" s="17">
        <f t="shared" ref="C12:M12" si="3">C13+C14+C15+C16+C17+C18+C19</f>
        <v>0</v>
      </c>
      <c r="D12" s="17">
        <f t="shared" si="3"/>
        <v>0</v>
      </c>
      <c r="E12" s="17">
        <f t="shared" si="3"/>
        <v>0</v>
      </c>
      <c r="F12" s="17">
        <f t="shared" si="3"/>
        <v>0</v>
      </c>
      <c r="G12" s="17">
        <f t="shared" si="3"/>
        <v>0</v>
      </c>
      <c r="H12" s="17">
        <f t="shared" si="3"/>
        <v>0</v>
      </c>
      <c r="I12" s="17">
        <f t="shared" si="3"/>
        <v>0</v>
      </c>
      <c r="J12" s="17">
        <f t="shared" si="3"/>
        <v>0</v>
      </c>
      <c r="K12" s="17">
        <f t="shared" si="3"/>
        <v>0</v>
      </c>
      <c r="L12" s="17">
        <f t="shared" si="3"/>
        <v>0</v>
      </c>
      <c r="M12" s="17">
        <f t="shared" si="3"/>
        <v>0</v>
      </c>
      <c r="N12" s="17">
        <f>N13+N14+N15+N16+N17+N18+N19</f>
        <v>0</v>
      </c>
    </row>
    <row r="13" spans="1:14" x14ac:dyDescent="0.2">
      <c r="A13" s="115" t="s">
        <v>75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x14ac:dyDescent="0.2">
      <c r="A14" s="115" t="s">
        <v>166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x14ac:dyDescent="0.2">
      <c r="A15" s="115" t="s">
        <v>167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x14ac:dyDescent="0.2">
      <c r="A16" s="115" t="s">
        <v>168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ht="24" x14ac:dyDescent="0.2">
      <c r="A17" s="115" t="s">
        <v>169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x14ac:dyDescent="0.2">
      <c r="A18" s="115" t="s">
        <v>170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x14ac:dyDescent="0.2">
      <c r="A19" s="115" t="s">
        <v>173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s="24" customFormat="1" x14ac:dyDescent="0.2">
      <c r="A20" s="93" t="s">
        <v>29</v>
      </c>
      <c r="B20" s="17">
        <f>B6-B12</f>
        <v>0</v>
      </c>
      <c r="C20" s="17">
        <f t="shared" ref="C20:M20" si="4">C6-C12</f>
        <v>0</v>
      </c>
      <c r="D20" s="17">
        <f t="shared" si="4"/>
        <v>0</v>
      </c>
      <c r="E20" s="17">
        <f t="shared" si="4"/>
        <v>0</v>
      </c>
      <c r="F20" s="17">
        <f t="shared" si="4"/>
        <v>0</v>
      </c>
      <c r="G20" s="17">
        <f t="shared" si="4"/>
        <v>0</v>
      </c>
      <c r="H20" s="17">
        <f t="shared" si="4"/>
        <v>0</v>
      </c>
      <c r="I20" s="17">
        <f t="shared" si="4"/>
        <v>0</v>
      </c>
      <c r="J20" s="17">
        <f t="shared" si="4"/>
        <v>0</v>
      </c>
      <c r="K20" s="17">
        <f t="shared" si="4"/>
        <v>0</v>
      </c>
      <c r="L20" s="17">
        <f t="shared" si="4"/>
        <v>0</v>
      </c>
      <c r="M20" s="17">
        <f t="shared" si="4"/>
        <v>0</v>
      </c>
      <c r="N20" s="17">
        <f>N6-N12</f>
        <v>0</v>
      </c>
    </row>
    <row r="21" spans="1:14" s="24" customFormat="1" x14ac:dyDescent="0.2">
      <c r="A21" s="93" t="s">
        <v>30</v>
      </c>
      <c r="B21" s="17">
        <f>B22+B23</f>
        <v>0</v>
      </c>
      <c r="C21" s="17">
        <f t="shared" ref="C21:M21" si="5">C22+C23</f>
        <v>0</v>
      </c>
      <c r="D21" s="17">
        <f t="shared" si="5"/>
        <v>0</v>
      </c>
      <c r="E21" s="17">
        <f t="shared" si="5"/>
        <v>0</v>
      </c>
      <c r="F21" s="17">
        <f t="shared" si="5"/>
        <v>0</v>
      </c>
      <c r="G21" s="17">
        <f t="shared" si="5"/>
        <v>0</v>
      </c>
      <c r="H21" s="17">
        <f t="shared" si="5"/>
        <v>0</v>
      </c>
      <c r="I21" s="17">
        <f t="shared" si="5"/>
        <v>0</v>
      </c>
      <c r="J21" s="17">
        <f t="shared" si="5"/>
        <v>0</v>
      </c>
      <c r="K21" s="17">
        <f t="shared" si="5"/>
        <v>0</v>
      </c>
      <c r="L21" s="17">
        <f t="shared" si="5"/>
        <v>0</v>
      </c>
      <c r="M21" s="17">
        <f t="shared" si="5"/>
        <v>0</v>
      </c>
      <c r="N21" s="17">
        <f>N22+N23</f>
        <v>0</v>
      </c>
    </row>
    <row r="22" spans="1:14" x14ac:dyDescent="0.2">
      <c r="A22" s="115" t="s">
        <v>174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x14ac:dyDescent="0.2">
      <c r="A23" s="115" t="s">
        <v>175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s="24" customFormat="1" x14ac:dyDescent="0.2">
      <c r="A24" s="109" t="s">
        <v>31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s="24" customFormat="1" x14ac:dyDescent="0.2">
      <c r="A25" s="93" t="s">
        <v>32</v>
      </c>
      <c r="B25" s="17">
        <f>B21-B24+B20</f>
        <v>0</v>
      </c>
      <c r="C25" s="17">
        <f t="shared" ref="C25:M25" si="6">C21-C24+C20</f>
        <v>0</v>
      </c>
      <c r="D25" s="17">
        <f t="shared" si="6"/>
        <v>0</v>
      </c>
      <c r="E25" s="17">
        <f t="shared" si="6"/>
        <v>0</v>
      </c>
      <c r="F25" s="17">
        <f t="shared" si="6"/>
        <v>0</v>
      </c>
      <c r="G25" s="17">
        <f t="shared" si="6"/>
        <v>0</v>
      </c>
      <c r="H25" s="17">
        <f t="shared" si="6"/>
        <v>0</v>
      </c>
      <c r="I25" s="17">
        <f t="shared" si="6"/>
        <v>0</v>
      </c>
      <c r="J25" s="17">
        <f t="shared" si="6"/>
        <v>0</v>
      </c>
      <c r="K25" s="17">
        <f t="shared" si="6"/>
        <v>0</v>
      </c>
      <c r="L25" s="17">
        <f t="shared" si="6"/>
        <v>0</v>
      </c>
      <c r="M25" s="17">
        <f t="shared" si="6"/>
        <v>0</v>
      </c>
      <c r="N25" s="17">
        <f>N21-N24+N20</f>
        <v>0</v>
      </c>
    </row>
    <row r="26" spans="1:14" s="24" customFormat="1" x14ac:dyDescent="0.2">
      <c r="A26" s="109" t="s">
        <v>33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s="28" customFormat="1" x14ac:dyDescent="0.2">
      <c r="A27" s="116" t="s">
        <v>57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4" s="24" customFormat="1" x14ac:dyDescent="0.2">
      <c r="A28" s="109" t="s">
        <v>34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</row>
    <row r="29" spans="1:14" s="28" customFormat="1" x14ac:dyDescent="0.2">
      <c r="A29" s="116" t="s">
        <v>57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  <row r="30" spans="1:14" s="24" customFormat="1" x14ac:dyDescent="0.2">
      <c r="A30" s="93" t="s">
        <v>35</v>
      </c>
      <c r="B30" s="17">
        <f>B25+B26-B28</f>
        <v>0</v>
      </c>
      <c r="C30" s="17">
        <f t="shared" ref="C30:M30" si="7">C25+C26-C28</f>
        <v>0</v>
      </c>
      <c r="D30" s="17">
        <f t="shared" si="7"/>
        <v>0</v>
      </c>
      <c r="E30" s="17">
        <f t="shared" si="7"/>
        <v>0</v>
      </c>
      <c r="F30" s="17">
        <f t="shared" si="7"/>
        <v>0</v>
      </c>
      <c r="G30" s="17">
        <f t="shared" si="7"/>
        <v>0</v>
      </c>
      <c r="H30" s="17">
        <f t="shared" si="7"/>
        <v>0</v>
      </c>
      <c r="I30" s="17">
        <f t="shared" si="7"/>
        <v>0</v>
      </c>
      <c r="J30" s="17">
        <f t="shared" si="7"/>
        <v>0</v>
      </c>
      <c r="K30" s="17">
        <f t="shared" si="7"/>
        <v>0</v>
      </c>
      <c r="L30" s="17">
        <f t="shared" si="7"/>
        <v>0</v>
      </c>
      <c r="M30" s="17">
        <f t="shared" si="7"/>
        <v>0</v>
      </c>
      <c r="N30" s="17">
        <f>N25+N26-N28</f>
        <v>0</v>
      </c>
    </row>
    <row r="31" spans="1:14" x14ac:dyDescent="0.2">
      <c r="A31" s="107" t="s">
        <v>36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x14ac:dyDescent="0.2">
      <c r="A32" s="107" t="s">
        <v>37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s="24" customFormat="1" x14ac:dyDescent="0.2">
      <c r="A33" s="93" t="s">
        <v>38</v>
      </c>
      <c r="B33" s="17">
        <f>B30-B31-B32</f>
        <v>0</v>
      </c>
      <c r="C33" s="17">
        <f t="shared" ref="C33:M33" si="8">C30-C31-C32</f>
        <v>0</v>
      </c>
      <c r="D33" s="17">
        <f t="shared" si="8"/>
        <v>0</v>
      </c>
      <c r="E33" s="17">
        <f t="shared" si="8"/>
        <v>0</v>
      </c>
      <c r="F33" s="17">
        <f t="shared" si="8"/>
        <v>0</v>
      </c>
      <c r="G33" s="17">
        <f t="shared" si="8"/>
        <v>0</v>
      </c>
      <c r="H33" s="17">
        <f t="shared" si="8"/>
        <v>0</v>
      </c>
      <c r="I33" s="17">
        <f t="shared" si="8"/>
        <v>0</v>
      </c>
      <c r="J33" s="17">
        <f t="shared" si="8"/>
        <v>0</v>
      </c>
      <c r="K33" s="17">
        <f t="shared" si="8"/>
        <v>0</v>
      </c>
      <c r="L33" s="17">
        <f t="shared" si="8"/>
        <v>0</v>
      </c>
      <c r="M33" s="17">
        <f t="shared" si="8"/>
        <v>0</v>
      </c>
      <c r="N33" s="17">
        <f>N30-N31-N32</f>
        <v>0</v>
      </c>
    </row>
    <row r="34" spans="1:14" x14ac:dyDescent="0.2">
      <c r="A34" s="89"/>
    </row>
    <row r="35" spans="1:14" s="34" customFormat="1" ht="9" hidden="1" x14ac:dyDescent="0.15">
      <c r="A35" s="95" t="s">
        <v>105</v>
      </c>
      <c r="B35" s="18">
        <f>B33-Bilans!B28</f>
        <v>0</v>
      </c>
      <c r="C35" s="18">
        <f>C33-Bilans!C28</f>
        <v>0</v>
      </c>
      <c r="D35" s="18">
        <f>D33-Bilans!D28</f>
        <v>0</v>
      </c>
      <c r="E35" s="18">
        <f>E33-Bilans!E28</f>
        <v>0</v>
      </c>
      <c r="F35" s="18">
        <f>F33-Bilans!F28</f>
        <v>0</v>
      </c>
      <c r="G35" s="18">
        <f>G33-Bilans!G28</f>
        <v>0</v>
      </c>
      <c r="H35" s="18">
        <f>H33-Bilans!H28</f>
        <v>0</v>
      </c>
      <c r="I35" s="18">
        <f>I33-Bilans!I28</f>
        <v>0</v>
      </c>
      <c r="J35" s="18">
        <f>J33-Bilans!J28</f>
        <v>0</v>
      </c>
      <c r="K35" s="18">
        <f>K33-Bilans!K28</f>
        <v>0</v>
      </c>
      <c r="L35" s="18">
        <f>L33-Bilans!L28</f>
        <v>0</v>
      </c>
      <c r="M35" s="18">
        <f>M33-Bilans!M28</f>
        <v>0</v>
      </c>
      <c r="N35" s="18">
        <f>N33-Bilans!N28</f>
        <v>0</v>
      </c>
    </row>
  </sheetData>
  <sheetProtection algorithmName="SHA-512" hashValue="1kTW6lIUVDGSEyq+Ne89z52DLb803/Be0EaWW4fjkqGf7eNtb1Vj4ytZKjbwa+2ARl/S9mtYjL2qLeD4uJIKtg==" saltValue="mdpFvCN0hRMXDqBhUEkfTQ==" spinCount="100000" sheet="1" objects="1" scenarios="1"/>
  <mergeCells count="4">
    <mergeCell ref="B4:N4"/>
    <mergeCell ref="A4:A5"/>
    <mergeCell ref="A1:N1"/>
    <mergeCell ref="B2:N2"/>
  </mergeCells>
  <conditionalFormatting sqref="B8:N8">
    <cfRule type="cellIs" dxfId="36" priority="1" operator="greaterThan">
      <formula>0.1</formula>
    </cfRule>
  </conditionalFormatting>
  <pageMargins left="0.23622047244094491" right="0.23622047244094491" top="0.74803149606299213" bottom="0.74803149606299213" header="0.31496062992125984" footer="0.31496062992125984"/>
  <pageSetup paperSize="9" scale="86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showGridLines="0" zoomScaleNormal="100" workbookViewId="0">
      <selection activeCell="B2" sqref="B2:N2"/>
    </sheetView>
  </sheetViews>
  <sheetFormatPr defaultColWidth="9.140625" defaultRowHeight="12" x14ac:dyDescent="0.2"/>
  <cols>
    <col min="1" max="1" width="47.85546875" style="22" customWidth="1"/>
    <col min="2" max="2" width="8.42578125" style="35" customWidth="1"/>
    <col min="3" max="3" width="8.42578125" style="23" customWidth="1"/>
    <col min="4" max="14" width="9.140625" style="23"/>
    <col min="15" max="16384" width="9.140625" style="22"/>
  </cols>
  <sheetData>
    <row r="1" spans="1:14" ht="15.75" x14ac:dyDescent="0.25">
      <c r="A1" s="131" t="s">
        <v>254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x14ac:dyDescent="0.2">
      <c r="A2" s="117" t="s">
        <v>256</v>
      </c>
      <c r="B2" s="129" t="s">
        <v>258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x14ac:dyDescent="0.2">
      <c r="A3" s="117" t="s">
        <v>182</v>
      </c>
    </row>
    <row r="4" spans="1:14" ht="15" x14ac:dyDescent="0.25">
      <c r="A4" s="130" t="s">
        <v>102</v>
      </c>
      <c r="B4" s="125" t="s">
        <v>99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7"/>
    </row>
    <row r="5" spans="1:14" x14ac:dyDescent="0.2">
      <c r="A5" s="130"/>
      <c r="B5" s="123" t="str">
        <f>'Rachunek zysków i strat'!B5</f>
        <v>n - 2</v>
      </c>
      <c r="C5" s="123" t="str">
        <f>'Rachunek zysków i strat'!C5</f>
        <v>n - 1</v>
      </c>
      <c r="D5" s="123" t="str">
        <f>'Rachunek zysków i strat'!D5</f>
        <v>n</v>
      </c>
      <c r="E5" s="123" t="str">
        <f>'Rachunek zysków i strat'!E5</f>
        <v xml:space="preserve"> bieżący</v>
      </c>
      <c r="F5" s="123" t="str">
        <f>'Rachunek zysków i strat'!F5</f>
        <v>n + 1</v>
      </c>
      <c r="G5" s="123" t="str">
        <f>'Rachunek zysków i strat'!G5</f>
        <v>n + 2</v>
      </c>
      <c r="H5" s="123" t="str">
        <f>'Rachunek zysków i strat'!H5</f>
        <v>n + 3</v>
      </c>
      <c r="I5" s="123" t="str">
        <f>'Rachunek zysków i strat'!I5</f>
        <v>n + 4</v>
      </c>
      <c r="J5" s="123" t="str">
        <f>'Rachunek zysków i strat'!J5</f>
        <v>n + 5</v>
      </c>
      <c r="K5" s="123" t="str">
        <f>'Rachunek zysków i strat'!K5</f>
        <v>n + 6</v>
      </c>
      <c r="L5" s="123" t="str">
        <f>'Rachunek zysków i strat'!L5</f>
        <v>n + 7</v>
      </c>
      <c r="M5" s="123" t="str">
        <f>'Rachunek zysków i strat'!M5</f>
        <v>n + 8</v>
      </c>
      <c r="N5" s="123" t="str">
        <f>'Rachunek zysków i strat'!N5</f>
        <v>n + 9</v>
      </c>
    </row>
    <row r="6" spans="1:14" x14ac:dyDescent="0.2">
      <c r="A6" s="118" t="s">
        <v>72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x14ac:dyDescent="0.2">
      <c r="A7" s="119" t="s">
        <v>73</v>
      </c>
      <c r="B7" s="45">
        <f>'Rachunek zysków i strat'!B33</f>
        <v>0</v>
      </c>
      <c r="C7" s="45">
        <f>'Rachunek zysków i strat'!C33</f>
        <v>0</v>
      </c>
      <c r="D7" s="45">
        <f>'Rachunek zysków i strat'!D33</f>
        <v>0</v>
      </c>
      <c r="E7" s="45">
        <f>'Rachunek zysków i strat'!E33</f>
        <v>0</v>
      </c>
      <c r="F7" s="45">
        <f>'Rachunek zysków i strat'!F33</f>
        <v>0</v>
      </c>
      <c r="G7" s="45">
        <f>'Rachunek zysków i strat'!G33</f>
        <v>0</v>
      </c>
      <c r="H7" s="45">
        <f>'Rachunek zysków i strat'!H33</f>
        <v>0</v>
      </c>
      <c r="I7" s="45">
        <f>'Rachunek zysków i strat'!I33</f>
        <v>0</v>
      </c>
      <c r="J7" s="45">
        <f>'Rachunek zysków i strat'!J33</f>
        <v>0</v>
      </c>
      <c r="K7" s="45">
        <f>'Rachunek zysków i strat'!K33</f>
        <v>0</v>
      </c>
      <c r="L7" s="45">
        <f>'Rachunek zysków i strat'!L33</f>
        <v>0</v>
      </c>
      <c r="M7" s="45">
        <f>'Rachunek zysków i strat'!M33</f>
        <v>0</v>
      </c>
      <c r="N7" s="45">
        <f>'Rachunek zysków i strat'!N33</f>
        <v>0</v>
      </c>
    </row>
    <row r="8" spans="1:14" x14ac:dyDescent="0.2">
      <c r="A8" s="119" t="s">
        <v>74</v>
      </c>
      <c r="B8" s="45">
        <f>B9+B10+B11+B12+B13+B14</f>
        <v>0</v>
      </c>
      <c r="C8" s="45">
        <f t="shared" ref="C8:N8" si="0">C9+C10+C11+C12+C13+C14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  <c r="I8" s="45">
        <f t="shared" si="0"/>
        <v>0</v>
      </c>
      <c r="J8" s="45">
        <f t="shared" si="0"/>
        <v>0</v>
      </c>
      <c r="K8" s="45">
        <f t="shared" si="0"/>
        <v>0</v>
      </c>
      <c r="L8" s="45">
        <f t="shared" si="0"/>
        <v>0</v>
      </c>
      <c r="M8" s="45">
        <f t="shared" si="0"/>
        <v>0</v>
      </c>
      <c r="N8" s="45">
        <f t="shared" si="0"/>
        <v>0</v>
      </c>
    </row>
    <row r="9" spans="1:14" x14ac:dyDescent="0.2">
      <c r="A9" s="114" t="s">
        <v>75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x14ac:dyDescent="0.2">
      <c r="A10" s="114" t="s">
        <v>76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x14ac:dyDescent="0.2">
      <c r="A11" s="107" t="s">
        <v>77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x14ac:dyDescent="0.2">
      <c r="A12" s="107" t="s">
        <v>78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24" x14ac:dyDescent="0.2">
      <c r="A13" s="114" t="s">
        <v>79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x14ac:dyDescent="0.2">
      <c r="A14" s="107" t="s">
        <v>80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</row>
    <row r="15" spans="1:14" x14ac:dyDescent="0.2">
      <c r="A15" s="119" t="s">
        <v>86</v>
      </c>
      <c r="B15" s="45">
        <f>B7+B8</f>
        <v>0</v>
      </c>
      <c r="C15" s="45">
        <f t="shared" ref="C15:N15" si="1">C7+C8</f>
        <v>0</v>
      </c>
      <c r="D15" s="45">
        <f t="shared" si="1"/>
        <v>0</v>
      </c>
      <c r="E15" s="45">
        <f t="shared" si="1"/>
        <v>0</v>
      </c>
      <c r="F15" s="45">
        <f t="shared" si="1"/>
        <v>0</v>
      </c>
      <c r="G15" s="45">
        <f t="shared" si="1"/>
        <v>0</v>
      </c>
      <c r="H15" s="45">
        <f t="shared" si="1"/>
        <v>0</v>
      </c>
      <c r="I15" s="45">
        <f t="shared" si="1"/>
        <v>0</v>
      </c>
      <c r="J15" s="45">
        <f t="shared" si="1"/>
        <v>0</v>
      </c>
      <c r="K15" s="45">
        <f t="shared" si="1"/>
        <v>0</v>
      </c>
      <c r="L15" s="45">
        <f t="shared" si="1"/>
        <v>0</v>
      </c>
      <c r="M15" s="45">
        <f t="shared" si="1"/>
        <v>0</v>
      </c>
      <c r="N15" s="45">
        <f t="shared" si="1"/>
        <v>0</v>
      </c>
    </row>
    <row r="16" spans="1:14" x14ac:dyDescent="0.2">
      <c r="A16" s="118" t="s">
        <v>81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x14ac:dyDescent="0.2">
      <c r="A17" s="119" t="s">
        <v>82</v>
      </c>
      <c r="B17" s="45">
        <f>B18+B19+B20</f>
        <v>0</v>
      </c>
      <c r="C17" s="45">
        <f t="shared" ref="C17:N17" si="2">C18+C19+C20</f>
        <v>0</v>
      </c>
      <c r="D17" s="45">
        <f t="shared" si="2"/>
        <v>0</v>
      </c>
      <c r="E17" s="45">
        <f t="shared" si="2"/>
        <v>0</v>
      </c>
      <c r="F17" s="45">
        <f t="shared" si="2"/>
        <v>0</v>
      </c>
      <c r="G17" s="45">
        <f t="shared" si="2"/>
        <v>0</v>
      </c>
      <c r="H17" s="45">
        <f t="shared" si="2"/>
        <v>0</v>
      </c>
      <c r="I17" s="45">
        <f t="shared" si="2"/>
        <v>0</v>
      </c>
      <c r="J17" s="45">
        <f t="shared" si="2"/>
        <v>0</v>
      </c>
      <c r="K17" s="45">
        <f t="shared" si="2"/>
        <v>0</v>
      </c>
      <c r="L17" s="45">
        <f t="shared" si="2"/>
        <v>0</v>
      </c>
      <c r="M17" s="45">
        <f t="shared" si="2"/>
        <v>0</v>
      </c>
      <c r="N17" s="45">
        <f t="shared" si="2"/>
        <v>0</v>
      </c>
    </row>
    <row r="18" spans="1:14" ht="36" x14ac:dyDescent="0.2">
      <c r="A18" s="114" t="s">
        <v>83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x14ac:dyDescent="0.2">
      <c r="A19" s="107" t="s">
        <v>84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1:14" x14ac:dyDescent="0.2">
      <c r="A20" s="107" t="s">
        <v>85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x14ac:dyDescent="0.2">
      <c r="A21" s="119" t="s">
        <v>94</v>
      </c>
      <c r="B21" s="45">
        <f>B22+B23+B24</f>
        <v>0</v>
      </c>
      <c r="C21" s="45">
        <f t="shared" ref="C21:N21" si="3">C22+C23+C24</f>
        <v>0</v>
      </c>
      <c r="D21" s="45">
        <f t="shared" si="3"/>
        <v>0</v>
      </c>
      <c r="E21" s="45">
        <f t="shared" si="3"/>
        <v>0</v>
      </c>
      <c r="F21" s="45">
        <f t="shared" si="3"/>
        <v>0</v>
      </c>
      <c r="G21" s="45">
        <f t="shared" si="3"/>
        <v>0</v>
      </c>
      <c r="H21" s="45">
        <f t="shared" si="3"/>
        <v>0</v>
      </c>
      <c r="I21" s="45">
        <f t="shared" si="3"/>
        <v>0</v>
      </c>
      <c r="J21" s="45">
        <f t="shared" si="3"/>
        <v>0</v>
      </c>
      <c r="K21" s="45">
        <f t="shared" si="3"/>
        <v>0</v>
      </c>
      <c r="L21" s="45">
        <f t="shared" si="3"/>
        <v>0</v>
      </c>
      <c r="M21" s="45">
        <f t="shared" si="3"/>
        <v>0</v>
      </c>
      <c r="N21" s="45">
        <f t="shared" si="3"/>
        <v>0</v>
      </c>
    </row>
    <row r="22" spans="1:14" ht="36" x14ac:dyDescent="0.2">
      <c r="A22" s="107" t="s">
        <v>88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4" x14ac:dyDescent="0.2">
      <c r="A23" s="107" t="s">
        <v>192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</row>
    <row r="24" spans="1:14" x14ac:dyDescent="0.2">
      <c r="A24" s="107" t="s">
        <v>89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4" x14ac:dyDescent="0.2">
      <c r="A25" s="119" t="s">
        <v>87</v>
      </c>
      <c r="B25" s="45">
        <f>B17-B21</f>
        <v>0</v>
      </c>
      <c r="C25" s="45">
        <f t="shared" ref="C25:N25" si="4">C17-C21</f>
        <v>0</v>
      </c>
      <c r="D25" s="45">
        <f t="shared" si="4"/>
        <v>0</v>
      </c>
      <c r="E25" s="45">
        <f t="shared" si="4"/>
        <v>0</v>
      </c>
      <c r="F25" s="45">
        <f t="shared" si="4"/>
        <v>0</v>
      </c>
      <c r="G25" s="45">
        <f t="shared" si="4"/>
        <v>0</v>
      </c>
      <c r="H25" s="45">
        <f t="shared" si="4"/>
        <v>0</v>
      </c>
      <c r="I25" s="45">
        <f t="shared" si="4"/>
        <v>0</v>
      </c>
      <c r="J25" s="45">
        <f t="shared" si="4"/>
        <v>0</v>
      </c>
      <c r="K25" s="45">
        <f t="shared" si="4"/>
        <v>0</v>
      </c>
      <c r="L25" s="45">
        <f t="shared" si="4"/>
        <v>0</v>
      </c>
      <c r="M25" s="45">
        <f t="shared" si="4"/>
        <v>0</v>
      </c>
      <c r="N25" s="45">
        <f t="shared" si="4"/>
        <v>0</v>
      </c>
    </row>
    <row r="26" spans="1:14" x14ac:dyDescent="0.2">
      <c r="A26" s="118" t="s">
        <v>100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 spans="1:14" x14ac:dyDescent="0.2">
      <c r="A27" s="119" t="s">
        <v>82</v>
      </c>
      <c r="B27" s="45">
        <f>SUM(B28:B31)</f>
        <v>0</v>
      </c>
      <c r="C27" s="45">
        <f t="shared" ref="C27:N27" si="5">SUM(C28:C31)</f>
        <v>0</v>
      </c>
      <c r="D27" s="45">
        <f t="shared" si="5"/>
        <v>0</v>
      </c>
      <c r="E27" s="45">
        <f t="shared" si="5"/>
        <v>0</v>
      </c>
      <c r="F27" s="45">
        <f t="shared" si="5"/>
        <v>0</v>
      </c>
      <c r="G27" s="45">
        <f t="shared" si="5"/>
        <v>0</v>
      </c>
      <c r="H27" s="45">
        <f t="shared" si="5"/>
        <v>0</v>
      </c>
      <c r="I27" s="45">
        <f t="shared" si="5"/>
        <v>0</v>
      </c>
      <c r="J27" s="45">
        <f t="shared" si="5"/>
        <v>0</v>
      </c>
      <c r="K27" s="45">
        <f t="shared" si="5"/>
        <v>0</v>
      </c>
      <c r="L27" s="45">
        <f t="shared" si="5"/>
        <v>0</v>
      </c>
      <c r="M27" s="45">
        <f t="shared" si="5"/>
        <v>0</v>
      </c>
      <c r="N27" s="45">
        <f t="shared" si="5"/>
        <v>0</v>
      </c>
    </row>
    <row r="28" spans="1:14" x14ac:dyDescent="0.2">
      <c r="A28" s="107" t="s">
        <v>90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1:14" x14ac:dyDescent="0.2">
      <c r="A29" s="107" t="s">
        <v>91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1:14" x14ac:dyDescent="0.2">
      <c r="A30" s="107" t="s">
        <v>92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</row>
    <row r="31" spans="1:14" x14ac:dyDescent="0.2">
      <c r="A31" s="107" t="s">
        <v>93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</row>
    <row r="32" spans="1:14" x14ac:dyDescent="0.2">
      <c r="A32" s="119" t="s">
        <v>94</v>
      </c>
      <c r="B32" s="45">
        <f>SUM(B33:B35)</f>
        <v>0</v>
      </c>
      <c r="C32" s="45">
        <f t="shared" ref="C32:N32" si="6">SUM(C33:C35)</f>
        <v>0</v>
      </c>
      <c r="D32" s="45">
        <f t="shared" si="6"/>
        <v>0</v>
      </c>
      <c r="E32" s="45">
        <f t="shared" si="6"/>
        <v>0</v>
      </c>
      <c r="F32" s="45">
        <f t="shared" si="6"/>
        <v>0</v>
      </c>
      <c r="G32" s="45">
        <f t="shared" si="6"/>
        <v>0</v>
      </c>
      <c r="H32" s="45">
        <f t="shared" si="6"/>
        <v>0</v>
      </c>
      <c r="I32" s="45">
        <f t="shared" si="6"/>
        <v>0</v>
      </c>
      <c r="J32" s="45">
        <f t="shared" si="6"/>
        <v>0</v>
      </c>
      <c r="K32" s="45">
        <f t="shared" si="6"/>
        <v>0</v>
      </c>
      <c r="L32" s="45">
        <f t="shared" si="6"/>
        <v>0</v>
      </c>
      <c r="M32" s="45">
        <f t="shared" si="6"/>
        <v>0</v>
      </c>
      <c r="N32" s="45">
        <f t="shared" si="6"/>
        <v>0</v>
      </c>
    </row>
    <row r="33" spans="1:14" x14ac:dyDescent="0.2">
      <c r="A33" s="107" t="s">
        <v>95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</row>
    <row r="34" spans="1:14" x14ac:dyDescent="0.2">
      <c r="A34" s="107" t="s">
        <v>96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</row>
    <row r="35" spans="1:14" x14ac:dyDescent="0.2">
      <c r="A35" s="107" t="s">
        <v>97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4" x14ac:dyDescent="0.2">
      <c r="A36" s="119" t="s">
        <v>98</v>
      </c>
      <c r="B36" s="45">
        <f>B27-B32</f>
        <v>0</v>
      </c>
      <c r="C36" s="45">
        <f t="shared" ref="C36:N36" si="7">C27-C32</f>
        <v>0</v>
      </c>
      <c r="D36" s="45">
        <f t="shared" si="7"/>
        <v>0</v>
      </c>
      <c r="E36" s="45">
        <f t="shared" si="7"/>
        <v>0</v>
      </c>
      <c r="F36" s="45">
        <f t="shared" si="7"/>
        <v>0</v>
      </c>
      <c r="G36" s="45">
        <f t="shared" si="7"/>
        <v>0</v>
      </c>
      <c r="H36" s="45">
        <f t="shared" si="7"/>
        <v>0</v>
      </c>
      <c r="I36" s="45">
        <f t="shared" si="7"/>
        <v>0</v>
      </c>
      <c r="J36" s="45">
        <f t="shared" si="7"/>
        <v>0</v>
      </c>
      <c r="K36" s="45">
        <f t="shared" si="7"/>
        <v>0</v>
      </c>
      <c r="L36" s="45">
        <f t="shared" si="7"/>
        <v>0</v>
      </c>
      <c r="M36" s="45">
        <f t="shared" si="7"/>
        <v>0</v>
      </c>
      <c r="N36" s="45">
        <f t="shared" si="7"/>
        <v>0</v>
      </c>
    </row>
    <row r="37" spans="1:14" x14ac:dyDescent="0.2">
      <c r="A37" s="119" t="s">
        <v>188</v>
      </c>
      <c r="B37" s="45">
        <f>B15+B25+B36</f>
        <v>0</v>
      </c>
      <c r="C37" s="45">
        <f t="shared" ref="C37:N37" si="8">C15+C25+C36</f>
        <v>0</v>
      </c>
      <c r="D37" s="45">
        <f t="shared" si="8"/>
        <v>0</v>
      </c>
      <c r="E37" s="45">
        <f t="shared" si="8"/>
        <v>0</v>
      </c>
      <c r="F37" s="45">
        <f t="shared" si="8"/>
        <v>0</v>
      </c>
      <c r="G37" s="45">
        <f t="shared" si="8"/>
        <v>0</v>
      </c>
      <c r="H37" s="45">
        <f t="shared" si="8"/>
        <v>0</v>
      </c>
      <c r="I37" s="45">
        <f t="shared" si="8"/>
        <v>0</v>
      </c>
      <c r="J37" s="45">
        <f t="shared" si="8"/>
        <v>0</v>
      </c>
      <c r="K37" s="45">
        <f t="shared" si="8"/>
        <v>0</v>
      </c>
      <c r="L37" s="45">
        <f t="shared" si="8"/>
        <v>0</v>
      </c>
      <c r="M37" s="45">
        <f t="shared" si="8"/>
        <v>0</v>
      </c>
      <c r="N37" s="45">
        <f t="shared" si="8"/>
        <v>0</v>
      </c>
    </row>
    <row r="38" spans="1:14" x14ac:dyDescent="0.2">
      <c r="A38" s="109" t="s">
        <v>189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x14ac:dyDescent="0.2">
      <c r="A39" s="119" t="s">
        <v>191</v>
      </c>
      <c r="B39" s="45">
        <f>B37+B38</f>
        <v>0</v>
      </c>
      <c r="C39" s="45">
        <f t="shared" ref="C39:N39" si="9">C37+C38</f>
        <v>0</v>
      </c>
      <c r="D39" s="45">
        <f t="shared" si="9"/>
        <v>0</v>
      </c>
      <c r="E39" s="45">
        <f t="shared" si="9"/>
        <v>0</v>
      </c>
      <c r="F39" s="45">
        <f t="shared" si="9"/>
        <v>0</v>
      </c>
      <c r="G39" s="45">
        <f t="shared" si="9"/>
        <v>0</v>
      </c>
      <c r="H39" s="45">
        <f t="shared" si="9"/>
        <v>0</v>
      </c>
      <c r="I39" s="45">
        <f t="shared" si="9"/>
        <v>0</v>
      </c>
      <c r="J39" s="45">
        <f t="shared" si="9"/>
        <v>0</v>
      </c>
      <c r="K39" s="45">
        <f t="shared" si="9"/>
        <v>0</v>
      </c>
      <c r="L39" s="45">
        <f t="shared" si="9"/>
        <v>0</v>
      </c>
      <c r="M39" s="45">
        <f t="shared" si="9"/>
        <v>0</v>
      </c>
      <c r="N39" s="45">
        <f t="shared" si="9"/>
        <v>0</v>
      </c>
    </row>
    <row r="40" spans="1:14" x14ac:dyDescent="0.2">
      <c r="A40" s="120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  <row r="41" spans="1:14" s="42" customFormat="1" ht="11.25" hidden="1" x14ac:dyDescent="0.2">
      <c r="A41" s="121" t="s">
        <v>101</v>
      </c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</row>
    <row r="42" spans="1:14" s="42" customFormat="1" ht="11.25" hidden="1" x14ac:dyDescent="0.2">
      <c r="A42" s="124" t="str">
        <f>A39</f>
        <v>F. Środki pieniężne na koniec okresu (D + E)</v>
      </c>
      <c r="B42" s="46">
        <f>B39-Bilans!B20</f>
        <v>0</v>
      </c>
      <c r="C42" s="46">
        <f>C39-Bilans!C20</f>
        <v>0</v>
      </c>
      <c r="D42" s="46">
        <f>D39-Bilans!D20</f>
        <v>0</v>
      </c>
      <c r="E42" s="46">
        <f>IF(Bilans!E20=Bilans!D20, 'Rach.przepł.pien.'!D42, E39-Bilans!E20)</f>
        <v>0</v>
      </c>
      <c r="F42" s="46">
        <f>F39-Bilans!F20</f>
        <v>0</v>
      </c>
      <c r="G42" s="46">
        <f>G39-Bilans!G20</f>
        <v>0</v>
      </c>
      <c r="H42" s="46">
        <f>H39-Bilans!H20</f>
        <v>0</v>
      </c>
      <c r="I42" s="46">
        <f>I39-Bilans!I20</f>
        <v>0</v>
      </c>
      <c r="J42" s="46">
        <f>J39-Bilans!J20</f>
        <v>0</v>
      </c>
      <c r="K42" s="46">
        <f>K39-Bilans!K20</f>
        <v>0</v>
      </c>
      <c r="L42" s="46">
        <f>L39-Bilans!L20</f>
        <v>0</v>
      </c>
      <c r="M42" s="46">
        <f>M39-Bilans!M20</f>
        <v>0</v>
      </c>
      <c r="N42" s="46">
        <f>N39-Bilans!N20</f>
        <v>0</v>
      </c>
    </row>
    <row r="43" spans="1:14" s="42" customFormat="1" ht="11.25" hidden="1" x14ac:dyDescent="0.2">
      <c r="A43" s="121" t="s">
        <v>183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</row>
    <row r="44" spans="1:14" s="44" customFormat="1" ht="11.25" hidden="1" x14ac:dyDescent="0.2">
      <c r="A44" s="122" t="s">
        <v>190</v>
      </c>
      <c r="B44" s="43" t="s">
        <v>106</v>
      </c>
      <c r="C44" s="47">
        <f>C37-(Bilans!C20-Bilans!B20)</f>
        <v>0</v>
      </c>
      <c r="D44" s="47">
        <f>D37-(Bilans!D20-Bilans!C20)</f>
        <v>0</v>
      </c>
      <c r="E44" s="47">
        <f>IF( Bilans!E20=Bilans!D20, 'Rach.przepł.pien.'!D44, E37-(Bilans!E20-Bilans!D20))</f>
        <v>0</v>
      </c>
      <c r="F44" s="47">
        <f>F37-(Bilans!F20-Bilans!D20)</f>
        <v>0</v>
      </c>
      <c r="G44" s="47">
        <f>G37-(Bilans!G20-Bilans!F20)</f>
        <v>0</v>
      </c>
      <c r="H44" s="47">
        <f>H37-(Bilans!H20-Bilans!G20)</f>
        <v>0</v>
      </c>
      <c r="I44" s="47">
        <f>I37-(Bilans!I20-Bilans!H20)</f>
        <v>0</v>
      </c>
      <c r="J44" s="47">
        <f>J37-(Bilans!J20-Bilans!I20)</f>
        <v>0</v>
      </c>
      <c r="K44" s="47">
        <f>K37-(Bilans!K20-Bilans!J20)</f>
        <v>0</v>
      </c>
      <c r="L44" s="47">
        <f>L37-(Bilans!L20-Bilans!K20)</f>
        <v>0</v>
      </c>
      <c r="M44" s="47">
        <f>M37-(Bilans!M20-Bilans!L20)</f>
        <v>0</v>
      </c>
      <c r="N44" s="47">
        <f>N37-(Bilans!N20-Bilans!M20)</f>
        <v>0</v>
      </c>
    </row>
    <row r="45" spans="1:14" s="44" customFormat="1" ht="11.25" hidden="1" x14ac:dyDescent="0.2">
      <c r="A45" s="122" t="s">
        <v>184</v>
      </c>
      <c r="B45" s="43" t="s">
        <v>106</v>
      </c>
      <c r="C45" s="47">
        <f>C10-((Bilans!C30-Bilans!B30)+(Bilans!C38-Bilans!B38)-(Bilans!C22-Bilans!B22)-(Bilans!C15-Bilans!B15))</f>
        <v>0</v>
      </c>
      <c r="D45" s="47">
        <f>D10-((Bilans!D30-Bilans!C30)+(Bilans!D38-Bilans!C38)-(Bilans!D22-Bilans!C22)-(Bilans!D15-Bilans!C15))</f>
        <v>0</v>
      </c>
      <c r="E45" s="47">
        <f>IF(Bilans!D15+Bilans!D22+Bilans!D30+Bilans!D38=Bilans!E15+Bilans!E22+Bilans!E30+Bilans!E38,'Rach.przepł.pien.'!D45,E10-((Bilans!E30-Bilans!D30)+(Bilans!E38-Bilans!D38)-(Bilans!E22-Bilans!D22)-(Bilans!E15-Bilans!D15)))</f>
        <v>0</v>
      </c>
      <c r="F45" s="47">
        <f>F10-((Bilans!F30-Bilans!D30)+(Bilans!F38-Bilans!D38)-(Bilans!F22-Bilans!D22)-(Bilans!F15-Bilans!D15))</f>
        <v>0</v>
      </c>
      <c r="G45" s="47">
        <f>G10-((Bilans!G30-Bilans!F30)+(Bilans!G38-Bilans!F38)-(Bilans!G22-Bilans!F22)-(Bilans!G15-Bilans!F15))</f>
        <v>0</v>
      </c>
      <c r="H45" s="47">
        <f>H10-((Bilans!H30-Bilans!G30)+(Bilans!H38-Bilans!G38)-(Bilans!H22-Bilans!G22)-(Bilans!H15-Bilans!G15))</f>
        <v>0</v>
      </c>
      <c r="I45" s="47">
        <f>I10-((Bilans!I30-Bilans!H30)+(Bilans!I38-Bilans!H38)-(Bilans!I22-Bilans!H22)-(Bilans!I15-Bilans!H15))</f>
        <v>0</v>
      </c>
      <c r="J45" s="47">
        <f>J10-((Bilans!J30-Bilans!I30)+(Bilans!J38-Bilans!I38)-(Bilans!J22-Bilans!I22)-(Bilans!J15-Bilans!I15))</f>
        <v>0</v>
      </c>
      <c r="K45" s="47">
        <f>K10-((Bilans!K30-Bilans!J30)+(Bilans!K38-Bilans!J38)-(Bilans!K22-Bilans!J22)-(Bilans!K15-Bilans!J15))</f>
        <v>0</v>
      </c>
      <c r="L45" s="47">
        <f>L10-((Bilans!L30-Bilans!K30)+(Bilans!L38-Bilans!K38)-(Bilans!L22-Bilans!K22)-(Bilans!L15-Bilans!K15))</f>
        <v>0</v>
      </c>
      <c r="M45" s="47">
        <f>M10-((Bilans!M30-Bilans!L30)+(Bilans!M38-Bilans!L38)-(Bilans!M22-Bilans!L22)-(Bilans!M15-Bilans!L15))</f>
        <v>0</v>
      </c>
      <c r="N45" s="47">
        <f>N10-((Bilans!N30-Bilans!M30)+(Bilans!N38-Bilans!M38)-(Bilans!N22-Bilans!M22)-(Bilans!N15-Bilans!M15))</f>
        <v>0</v>
      </c>
    </row>
    <row r="46" spans="1:14" s="44" customFormat="1" ht="11.25" hidden="1" x14ac:dyDescent="0.2">
      <c r="A46" s="122" t="s">
        <v>185</v>
      </c>
      <c r="B46" s="43" t="s">
        <v>106</v>
      </c>
      <c r="C46" s="47">
        <f>C11-(-(Bilans!C17-Bilans!B17))</f>
        <v>0</v>
      </c>
      <c r="D46" s="47">
        <f>D11-(-(Bilans!D17-Bilans!C17))</f>
        <v>0</v>
      </c>
      <c r="E46" s="47">
        <f>IF(Bilans!D17=Bilans!E17,'Rach.przepł.pien.'!D46,E11-(-(Bilans!E17-Bilans!D17)))</f>
        <v>0</v>
      </c>
      <c r="F46" s="47">
        <f>F11-(-(Bilans!F17-Bilans!D17))</f>
        <v>0</v>
      </c>
      <c r="G46" s="47">
        <f>G11-(-(Bilans!G17-Bilans!F17))</f>
        <v>0</v>
      </c>
      <c r="H46" s="47">
        <f>H11-(-(Bilans!H17-Bilans!G17))</f>
        <v>0</v>
      </c>
      <c r="I46" s="47">
        <f>I11-(-(Bilans!I17-Bilans!H17))</f>
        <v>0</v>
      </c>
      <c r="J46" s="47">
        <f>J11-(-(Bilans!J17-Bilans!I17))</f>
        <v>0</v>
      </c>
      <c r="K46" s="47">
        <f>K11-(-(Bilans!K17-Bilans!J17))</f>
        <v>0</v>
      </c>
      <c r="L46" s="47">
        <f>L11-(-(Bilans!L17-Bilans!K17))</f>
        <v>0</v>
      </c>
      <c r="M46" s="47">
        <f>M11-(-(Bilans!M17-Bilans!L17))</f>
        <v>0</v>
      </c>
      <c r="N46" s="47">
        <f>N11-(-(Bilans!N17-Bilans!M17))</f>
        <v>0</v>
      </c>
    </row>
    <row r="47" spans="1:14" s="44" customFormat="1" ht="11.25" hidden="1" x14ac:dyDescent="0.2">
      <c r="A47" s="122" t="s">
        <v>186</v>
      </c>
      <c r="B47" s="43" t="s">
        <v>106</v>
      </c>
      <c r="C47" s="47">
        <f>C12-(-(Bilans!C18-Bilans!B18))</f>
        <v>0</v>
      </c>
      <c r="D47" s="47">
        <f>D12-(-(Bilans!D18-Bilans!C18))</f>
        <v>0</v>
      </c>
      <c r="E47" s="47">
        <f>IF(Bilans!D18=Bilans!E18,'Rach.przepł.pien.'!D47,E12-(-(Bilans!E18-Bilans!D18)))</f>
        <v>0</v>
      </c>
      <c r="F47" s="47">
        <f>F12-(-(Bilans!F18-Bilans!D18))</f>
        <v>0</v>
      </c>
      <c r="G47" s="47">
        <f>G12-(-(Bilans!G18-Bilans!F18))</f>
        <v>0</v>
      </c>
      <c r="H47" s="47">
        <f>H12-(-(Bilans!H18-Bilans!G18))</f>
        <v>0</v>
      </c>
      <c r="I47" s="47">
        <f>I12-(-(Bilans!I18-Bilans!H18))</f>
        <v>0</v>
      </c>
      <c r="J47" s="47">
        <f>J12-(-(Bilans!J18-Bilans!I18))</f>
        <v>0</v>
      </c>
      <c r="K47" s="47">
        <f>K12-(-(Bilans!K18-Bilans!J18))</f>
        <v>0</v>
      </c>
      <c r="L47" s="47">
        <f>L12-(-(Bilans!L18-Bilans!K18))</f>
        <v>0</v>
      </c>
      <c r="M47" s="47">
        <f>M12-(-(Bilans!M18-Bilans!L18))</f>
        <v>0</v>
      </c>
      <c r="N47" s="47">
        <f>N12-(-(Bilans!N18-Bilans!M18))</f>
        <v>0</v>
      </c>
    </row>
    <row r="48" spans="1:14" s="44" customFormat="1" ht="11.25" hidden="1" x14ac:dyDescent="0.2">
      <c r="A48" s="122" t="s">
        <v>187</v>
      </c>
      <c r="B48" s="43" t="s">
        <v>106</v>
      </c>
      <c r="C48" s="47">
        <f>C13-((Bilans!C35-Bilans!B35)+(Bilans!C37-Bilans!B37))</f>
        <v>0</v>
      </c>
      <c r="D48" s="47">
        <f>D13-((Bilans!D35-Bilans!C35)+(Bilans!D37-Bilans!C37))</f>
        <v>0</v>
      </c>
      <c r="E48" s="47">
        <f>IF(Bilans!D35+Bilans!D37=Bilans!E35+Bilans!E37,'Rach.przepł.pien.'!D48,E13-((Bilans!E35-Bilans!D35)+(Bilans!E37-Bilans!D37)))</f>
        <v>0</v>
      </c>
      <c r="F48" s="47">
        <f>F13-((Bilans!F35-Bilans!D35)+(Bilans!F37-Bilans!D37))</f>
        <v>0</v>
      </c>
      <c r="G48" s="47">
        <f>G13-((Bilans!G35-Bilans!F35)+(Bilans!G37-Bilans!F37))</f>
        <v>0</v>
      </c>
      <c r="H48" s="47">
        <f>H13-((Bilans!H35-Bilans!G35)+(Bilans!H37-Bilans!G37))</f>
        <v>0</v>
      </c>
      <c r="I48" s="47">
        <f>I13-((Bilans!I35-Bilans!H35)+(Bilans!I37-Bilans!H37))</f>
        <v>0</v>
      </c>
      <c r="J48" s="47">
        <f>J13-((Bilans!J35-Bilans!I35)+(Bilans!J37-Bilans!I37))</f>
        <v>0</v>
      </c>
      <c r="K48" s="47">
        <f>K13-((Bilans!K35-Bilans!J35)+(Bilans!K37-Bilans!J37))</f>
        <v>0</v>
      </c>
      <c r="L48" s="47">
        <f>L13-((Bilans!L35-Bilans!K35)+(Bilans!L37-Bilans!K37))</f>
        <v>0</v>
      </c>
      <c r="M48" s="47">
        <f>M13-((Bilans!M35-Bilans!L35)+(Bilans!M37-Bilans!L37))</f>
        <v>0</v>
      </c>
      <c r="N48" s="47">
        <f>N13-((Bilans!N35-Bilans!M35)+(Bilans!N37-Bilans!M37))</f>
        <v>0</v>
      </c>
    </row>
  </sheetData>
  <sheetProtection algorithmName="SHA-512" hashValue="wHyJds8fMOL83k+2lilCqppCAf7AJZUCix2NA4eKalZp7LERIaEk/H/RmeRCF+sRUk/ox1C48RG3LT3A19Pmbg==" saltValue="TlmQWlhVepYLx6P5Kd4Lgw==" spinCount="100000" sheet="1" objects="1" scenarios="1"/>
  <mergeCells count="4">
    <mergeCell ref="B4:N4"/>
    <mergeCell ref="A4:A5"/>
    <mergeCell ref="A1:N1"/>
    <mergeCell ref="B2:N2"/>
  </mergeCells>
  <conditionalFormatting sqref="B41:N48">
    <cfRule type="cellIs" dxfId="35" priority="1" operator="not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86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showGridLines="0" tabSelected="1" zoomScaleNormal="100" workbookViewId="0">
      <pane ySplit="5865" topLeftCell="A31"/>
      <selection activeCell="A3" sqref="A3:XFD3"/>
      <selection pane="bottomLeft" activeCell="B33" sqref="B33"/>
    </sheetView>
  </sheetViews>
  <sheetFormatPr defaultColWidth="9.140625" defaultRowHeight="12" x14ac:dyDescent="0.25"/>
  <cols>
    <col min="1" max="1" width="42.140625" style="48" bestFit="1" customWidth="1"/>
    <col min="2" max="2" width="11.42578125" style="48" customWidth="1"/>
    <col min="3" max="11" width="11.28515625" style="48" bestFit="1" customWidth="1"/>
    <col min="12" max="16384" width="9.140625" style="48"/>
  </cols>
  <sheetData>
    <row r="1" spans="1:11" ht="15.75" x14ac:dyDescent="0.25">
      <c r="A1" s="132" t="s">
        <v>254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x14ac:dyDescent="0.25">
      <c r="A2" s="53" t="s">
        <v>256</v>
      </c>
      <c r="B2" s="133" t="s">
        <v>259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1" x14ac:dyDescent="0.25">
      <c r="A3" s="133" t="s">
        <v>193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1" hidden="1" x14ac:dyDescent="0.25">
      <c r="A4" s="49" t="s">
        <v>194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 s="53" customFormat="1" hidden="1" x14ac:dyDescent="0.25">
      <c r="A5" s="51" t="s">
        <v>215</v>
      </c>
      <c r="B5" s="52" t="s">
        <v>195</v>
      </c>
      <c r="C5" s="52" t="s">
        <v>197</v>
      </c>
      <c r="D5" s="52" t="s">
        <v>198</v>
      </c>
      <c r="E5" s="52" t="s">
        <v>199</v>
      </c>
      <c r="F5" s="52" t="s">
        <v>200</v>
      </c>
      <c r="G5" s="52" t="s">
        <v>201</v>
      </c>
      <c r="H5" s="52" t="s">
        <v>202</v>
      </c>
      <c r="I5" s="52" t="s">
        <v>203</v>
      </c>
      <c r="J5" s="52" t="s">
        <v>204</v>
      </c>
      <c r="K5" s="52" t="s">
        <v>213</v>
      </c>
    </row>
    <row r="6" spans="1:11" s="56" customFormat="1" ht="65.25" hidden="1" customHeight="1" x14ac:dyDescent="0.25">
      <c r="A6" s="54"/>
      <c r="B6" s="55" t="s">
        <v>196</v>
      </c>
      <c r="C6" s="55" t="s">
        <v>205</v>
      </c>
      <c r="D6" s="55" t="s">
        <v>206</v>
      </c>
      <c r="E6" s="55" t="s">
        <v>207</v>
      </c>
      <c r="F6" s="55" t="s">
        <v>208</v>
      </c>
      <c r="G6" s="55" t="s">
        <v>209</v>
      </c>
      <c r="H6" s="55" t="s">
        <v>210</v>
      </c>
      <c r="I6" s="55" t="s">
        <v>205</v>
      </c>
      <c r="J6" s="55" t="s">
        <v>205</v>
      </c>
      <c r="K6" s="55" t="s">
        <v>205</v>
      </c>
    </row>
    <row r="7" spans="1:11" s="59" customFormat="1" hidden="1" x14ac:dyDescent="0.25">
      <c r="A7" s="57" t="s">
        <v>217</v>
      </c>
      <c r="B7" s="58"/>
      <c r="C7" s="58"/>
      <c r="D7" s="58"/>
      <c r="E7" s="58"/>
      <c r="F7" s="58"/>
      <c r="G7" s="58"/>
      <c r="H7" s="58"/>
      <c r="I7" s="58"/>
      <c r="J7" s="58"/>
      <c r="K7" s="58"/>
    </row>
    <row r="8" spans="1:11" s="59" customFormat="1" hidden="1" x14ac:dyDescent="0.25">
      <c r="A8" s="57" t="s">
        <v>218</v>
      </c>
      <c r="B8" s="58"/>
      <c r="C8" s="58"/>
      <c r="D8" s="58"/>
      <c r="E8" s="58"/>
      <c r="F8" s="58"/>
      <c r="G8" s="58"/>
      <c r="H8" s="58"/>
      <c r="I8" s="58"/>
      <c r="J8" s="58"/>
      <c r="K8" s="58"/>
    </row>
    <row r="9" spans="1:11" hidden="1" x14ac:dyDescent="0.25">
      <c r="A9" s="99" t="s">
        <v>211</v>
      </c>
      <c r="B9" s="100">
        <f>B7+B8</f>
        <v>0</v>
      </c>
      <c r="C9" s="100">
        <f t="shared" ref="C9:K9" si="0">C7+C8</f>
        <v>0</v>
      </c>
      <c r="D9" s="100">
        <f t="shared" si="0"/>
        <v>0</v>
      </c>
      <c r="E9" s="100">
        <f t="shared" si="0"/>
        <v>0</v>
      </c>
      <c r="F9" s="100">
        <f t="shared" si="0"/>
        <v>0</v>
      </c>
      <c r="G9" s="100">
        <f t="shared" si="0"/>
        <v>0</v>
      </c>
      <c r="H9" s="100">
        <f t="shared" si="0"/>
        <v>0</v>
      </c>
      <c r="I9" s="100">
        <f t="shared" si="0"/>
        <v>0</v>
      </c>
      <c r="J9" s="100">
        <f t="shared" si="0"/>
        <v>0</v>
      </c>
      <c r="K9" s="100">
        <f t="shared" si="0"/>
        <v>0</v>
      </c>
    </row>
    <row r="10" spans="1:11" hidden="1" x14ac:dyDescent="0.25">
      <c r="A10" s="60" t="s">
        <v>212</v>
      </c>
      <c r="B10" s="61">
        <f>B9</f>
        <v>0</v>
      </c>
      <c r="C10" s="61">
        <f>B10+C9</f>
        <v>0</v>
      </c>
      <c r="D10" s="61">
        <f t="shared" ref="D10:K10" si="1">C10+D9</f>
        <v>0</v>
      </c>
      <c r="E10" s="61">
        <f t="shared" si="1"/>
        <v>0</v>
      </c>
      <c r="F10" s="61">
        <f t="shared" si="1"/>
        <v>0</v>
      </c>
      <c r="G10" s="61">
        <f t="shared" si="1"/>
        <v>0</v>
      </c>
      <c r="H10" s="61">
        <f t="shared" si="1"/>
        <v>0</v>
      </c>
      <c r="I10" s="61">
        <f t="shared" si="1"/>
        <v>0</v>
      </c>
      <c r="J10" s="61">
        <f t="shared" si="1"/>
        <v>0</v>
      </c>
      <c r="K10" s="61">
        <f t="shared" si="1"/>
        <v>0</v>
      </c>
    </row>
    <row r="11" spans="1:11" ht="13.5" hidden="1" customHeight="1" x14ac:dyDescent="0.25">
      <c r="A11" s="99" t="s">
        <v>219</v>
      </c>
      <c r="B11" s="135">
        <v>2.5000000000000001E-2</v>
      </c>
      <c r="C11" s="135"/>
      <c r="D11" s="135"/>
      <c r="E11" s="135"/>
      <c r="F11" s="135"/>
      <c r="G11" s="135"/>
      <c r="H11" s="135"/>
      <c r="I11" s="135"/>
      <c r="J11" s="135"/>
      <c r="K11" s="135"/>
    </row>
    <row r="12" spans="1:11" ht="15" hidden="1" customHeight="1" x14ac:dyDescent="0.25">
      <c r="A12" s="101" t="s">
        <v>214</v>
      </c>
      <c r="B12" s="134">
        <f>NPV(B11,B9:K9)+B7</f>
        <v>0</v>
      </c>
      <c r="C12" s="134"/>
      <c r="D12" s="134"/>
      <c r="E12" s="134"/>
      <c r="F12" s="134"/>
      <c r="G12" s="134"/>
      <c r="H12" s="134"/>
      <c r="I12" s="134"/>
      <c r="J12" s="134"/>
      <c r="K12" s="134"/>
    </row>
    <row r="13" spans="1:11" hidden="1" x14ac:dyDescent="0.25">
      <c r="A13" s="101" t="s">
        <v>216</v>
      </c>
      <c r="B13" s="136" t="e">
        <f>IRR(B9:K9)</f>
        <v>#NUM!</v>
      </c>
      <c r="C13" s="137"/>
      <c r="D13" s="137"/>
      <c r="E13" s="137"/>
      <c r="F13" s="137"/>
      <c r="G13" s="137"/>
      <c r="H13" s="137"/>
      <c r="I13" s="137"/>
      <c r="J13" s="137"/>
      <c r="K13" s="137"/>
    </row>
    <row r="14" spans="1:11" s="62" customFormat="1" ht="21.75" hidden="1" customHeight="1" x14ac:dyDescent="0.25">
      <c r="A14" s="138" t="s">
        <v>220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</row>
    <row r="15" spans="1:11" s="62" customFormat="1" ht="21.75" hidden="1" customHeight="1" x14ac:dyDescent="0.25">
      <c r="A15" s="138" t="s">
        <v>221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</row>
    <row r="16" spans="1:11" s="62" customFormat="1" ht="21.75" hidden="1" customHeight="1" x14ac:dyDescent="0.25">
      <c r="A16" s="138" t="s">
        <v>222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</row>
    <row r="17" spans="1:11" s="62" customFormat="1" ht="21.75" hidden="1" customHeight="1" x14ac:dyDescent="0.25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</row>
    <row r="19" spans="1:11" x14ac:dyDescent="0.25">
      <c r="A19" s="49" t="s">
        <v>250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 spans="1:11" s="53" customFormat="1" x14ac:dyDescent="0.25">
      <c r="A20" s="51" t="s">
        <v>215</v>
      </c>
      <c r="B20" s="52" t="s">
        <v>195</v>
      </c>
      <c r="C20" s="52" t="s">
        <v>197</v>
      </c>
      <c r="D20" s="52" t="s">
        <v>198</v>
      </c>
      <c r="E20" s="52" t="s">
        <v>199</v>
      </c>
      <c r="F20" s="52" t="s">
        <v>200</v>
      </c>
      <c r="G20" s="52" t="s">
        <v>201</v>
      </c>
      <c r="H20" s="52" t="s">
        <v>202</v>
      </c>
      <c r="I20" s="52" t="s">
        <v>203</v>
      </c>
      <c r="J20" s="52" t="s">
        <v>204</v>
      </c>
      <c r="K20" s="52" t="s">
        <v>213</v>
      </c>
    </row>
    <row r="21" spans="1:11" s="56" customFormat="1" ht="65.25" customHeight="1" x14ac:dyDescent="0.25">
      <c r="A21" s="54"/>
      <c r="B21" s="55" t="s">
        <v>196</v>
      </c>
      <c r="C21" s="55" t="s">
        <v>205</v>
      </c>
      <c r="D21" s="55" t="s">
        <v>206</v>
      </c>
      <c r="E21" s="55" t="s">
        <v>207</v>
      </c>
      <c r="F21" s="55" t="s">
        <v>208</v>
      </c>
      <c r="G21" s="55" t="s">
        <v>209</v>
      </c>
      <c r="H21" s="55" t="s">
        <v>210</v>
      </c>
      <c r="I21" s="55" t="s">
        <v>205</v>
      </c>
      <c r="J21" s="55" t="s">
        <v>205</v>
      </c>
      <c r="K21" s="55" t="s">
        <v>205</v>
      </c>
    </row>
    <row r="22" spans="1:11" s="59" customFormat="1" x14ac:dyDescent="0.25">
      <c r="A22" s="57" t="s">
        <v>217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</row>
    <row r="23" spans="1:11" s="59" customFormat="1" x14ac:dyDescent="0.25">
      <c r="A23" s="57" t="s">
        <v>223</v>
      </c>
      <c r="B23" s="103">
        <f>0</f>
        <v>0</v>
      </c>
      <c r="C23" s="58"/>
      <c r="D23" s="58"/>
      <c r="E23" s="58"/>
      <c r="F23" s="58"/>
      <c r="G23" s="58"/>
      <c r="H23" s="58"/>
      <c r="I23" s="58"/>
      <c r="J23" s="58"/>
      <c r="K23" s="58"/>
    </row>
    <row r="24" spans="1:11" x14ac:dyDescent="0.25">
      <c r="A24" s="99" t="s">
        <v>211</v>
      </c>
      <c r="B24" s="63">
        <f>B22</f>
        <v>0</v>
      </c>
      <c r="C24" s="63">
        <f t="shared" ref="C24:K24" si="2">C22+C23</f>
        <v>0</v>
      </c>
      <c r="D24" s="63">
        <f t="shared" si="2"/>
        <v>0</v>
      </c>
      <c r="E24" s="63">
        <f t="shared" si="2"/>
        <v>0</v>
      </c>
      <c r="F24" s="63">
        <f t="shared" si="2"/>
        <v>0</v>
      </c>
      <c r="G24" s="63">
        <f t="shared" si="2"/>
        <v>0</v>
      </c>
      <c r="H24" s="63">
        <f t="shared" si="2"/>
        <v>0</v>
      </c>
      <c r="I24" s="63">
        <f t="shared" si="2"/>
        <v>0</v>
      </c>
      <c r="J24" s="63">
        <f t="shared" si="2"/>
        <v>0</v>
      </c>
      <c r="K24" s="63">
        <f t="shared" si="2"/>
        <v>0</v>
      </c>
    </row>
    <row r="25" spans="1:11" hidden="1" x14ac:dyDescent="0.25">
      <c r="A25" s="60" t="s">
        <v>212</v>
      </c>
      <c r="B25" s="102">
        <f>B24</f>
        <v>0</v>
      </c>
      <c r="C25" s="102">
        <f>B25+C24</f>
        <v>0</v>
      </c>
      <c r="D25" s="102">
        <f t="shared" ref="D25" si="3">C25+D24</f>
        <v>0</v>
      </c>
      <c r="E25" s="102">
        <f t="shared" ref="E25" si="4">D25+E24</f>
        <v>0</v>
      </c>
      <c r="F25" s="102">
        <f t="shared" ref="F25" si="5">E25+F24</f>
        <v>0</v>
      </c>
      <c r="G25" s="102">
        <f t="shared" ref="G25" si="6">F25+G24</f>
        <v>0</v>
      </c>
      <c r="H25" s="102">
        <f t="shared" ref="H25" si="7">G25+H24</f>
        <v>0</v>
      </c>
      <c r="I25" s="102">
        <f t="shared" ref="I25" si="8">H25+I24</f>
        <v>0</v>
      </c>
      <c r="J25" s="102">
        <f t="shared" ref="J25" si="9">I25+J24</f>
        <v>0</v>
      </c>
      <c r="K25" s="102">
        <f t="shared" ref="K25" si="10">J25+K24</f>
        <v>0</v>
      </c>
    </row>
    <row r="26" spans="1:11" ht="13.5" customHeight="1" x14ac:dyDescent="0.25">
      <c r="A26" s="99" t="s">
        <v>219</v>
      </c>
      <c r="B26" s="135">
        <v>0.04</v>
      </c>
      <c r="C26" s="135"/>
      <c r="D26" s="135"/>
      <c r="E26" s="135"/>
      <c r="F26" s="135"/>
      <c r="G26" s="135"/>
      <c r="H26" s="135"/>
      <c r="I26" s="135"/>
      <c r="J26" s="135"/>
      <c r="K26" s="135"/>
    </row>
    <row r="27" spans="1:11" ht="15" customHeight="1" x14ac:dyDescent="0.25">
      <c r="A27" s="101" t="s">
        <v>251</v>
      </c>
      <c r="B27" s="139">
        <f>NPV(B26,C24:K24)+B22</f>
        <v>0</v>
      </c>
      <c r="C27" s="139"/>
      <c r="D27" s="139"/>
      <c r="E27" s="139"/>
      <c r="F27" s="139"/>
      <c r="G27" s="139"/>
      <c r="H27" s="139"/>
      <c r="I27" s="139"/>
      <c r="J27" s="139"/>
      <c r="K27" s="139"/>
    </row>
    <row r="28" spans="1:11" x14ac:dyDescent="0.25">
      <c r="A28" s="101" t="s">
        <v>252</v>
      </c>
      <c r="B28" s="140" t="e">
        <f>IRR(B24:K24)</f>
        <v>#NUM!</v>
      </c>
      <c r="C28" s="141"/>
      <c r="D28" s="141"/>
      <c r="E28" s="141"/>
      <c r="F28" s="141"/>
      <c r="G28" s="141"/>
      <c r="H28" s="141"/>
      <c r="I28" s="141"/>
      <c r="J28" s="141"/>
      <c r="K28" s="141"/>
    </row>
    <row r="29" spans="1:11" s="62" customFormat="1" ht="21.75" customHeight="1" x14ac:dyDescent="0.25">
      <c r="A29" s="138" t="s">
        <v>260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</row>
    <row r="30" spans="1:11" s="62" customFormat="1" ht="39" customHeight="1" x14ac:dyDescent="0.25">
      <c r="A30" s="138" t="s">
        <v>261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</row>
    <row r="31" spans="1:11" s="62" customFormat="1" ht="21.75" customHeight="1" x14ac:dyDescent="0.25">
      <c r="A31" s="138" t="s">
        <v>262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</row>
    <row r="32" spans="1:11" s="62" customFormat="1" ht="21.75" customHeight="1" x14ac:dyDescent="0.25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</row>
    <row r="34" spans="11:11" x14ac:dyDescent="0.25">
      <c r="K34" s="98"/>
    </row>
  </sheetData>
  <sheetProtection algorithmName="SHA-512" hashValue="gMWVPnSXhYLYJ0zTU6dcvdTpfuO3Fajuhn57QGpjTt43T7pBhGppkY54Bf3ivUmcei1K6ir4LH96CgvApL4Khg==" saltValue="3fwuWFG+Od6qLejlSeTlTw==" spinCount="100000" sheet="1" objects="1" scenarios="1"/>
  <mergeCells count="15">
    <mergeCell ref="A16:K17"/>
    <mergeCell ref="A15:K15"/>
    <mergeCell ref="A14:K14"/>
    <mergeCell ref="A31:K32"/>
    <mergeCell ref="B26:K26"/>
    <mergeCell ref="B27:K27"/>
    <mergeCell ref="B28:K28"/>
    <mergeCell ref="A29:K29"/>
    <mergeCell ref="A30:K30"/>
    <mergeCell ref="A1:K1"/>
    <mergeCell ref="A3:J3"/>
    <mergeCell ref="B12:K12"/>
    <mergeCell ref="B11:K11"/>
    <mergeCell ref="B13:K13"/>
    <mergeCell ref="B2:K2"/>
  </mergeCells>
  <pageMargins left="0.23622047244094491" right="0.23622047244094491" top="0.74803149606299213" bottom="0.74803149606299213" header="0.31496062992125984" footer="0.31496062992125984"/>
  <pageSetup paperSize="9" scale="92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39"/>
  <sheetViews>
    <sheetView showGridLines="0" workbookViewId="0">
      <selection activeCell="B27" sqref="B27"/>
    </sheetView>
  </sheetViews>
  <sheetFormatPr defaultColWidth="9.140625" defaultRowHeight="12" x14ac:dyDescent="0.2"/>
  <cols>
    <col min="1" max="1" width="45.7109375" style="1" customWidth="1"/>
    <col min="2" max="14" width="9.140625" style="1"/>
    <col min="15" max="15" width="10.5703125" style="84" bestFit="1" customWidth="1"/>
    <col min="16" max="16384" width="9.140625" style="1"/>
  </cols>
  <sheetData>
    <row r="1" spans="1:15" x14ac:dyDescent="0.2">
      <c r="I1" s="142" t="s">
        <v>228</v>
      </c>
      <c r="J1" s="142"/>
      <c r="K1" s="142"/>
      <c r="L1" s="142"/>
      <c r="M1" s="142"/>
      <c r="N1" s="142"/>
    </row>
    <row r="2" spans="1:15" x14ac:dyDescent="0.2">
      <c r="A2" s="143" t="s">
        <v>224</v>
      </c>
      <c r="B2" s="143"/>
      <c r="C2" s="143"/>
      <c r="D2" s="143"/>
      <c r="E2" s="143"/>
      <c r="F2" s="143"/>
      <c r="G2" s="143"/>
      <c r="H2" s="143"/>
      <c r="I2" s="143"/>
      <c r="J2" s="143"/>
      <c r="K2" s="20"/>
      <c r="L2" s="20"/>
      <c r="M2" s="20"/>
      <c r="N2" s="20"/>
    </row>
    <row r="3" spans="1:15" ht="15" x14ac:dyDescent="0.25">
      <c r="A3" s="147" t="s">
        <v>56</v>
      </c>
      <c r="B3" s="148" t="s">
        <v>99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50"/>
    </row>
    <row r="4" spans="1:15" x14ac:dyDescent="0.2">
      <c r="A4" s="147"/>
      <c r="B4" s="15" t="str">
        <f>'Rach.przepł.pien.'!B5</f>
        <v>n - 2</v>
      </c>
      <c r="C4" s="15" t="str">
        <f>'Rach.przepł.pien.'!C5</f>
        <v>n - 1</v>
      </c>
      <c r="D4" s="15" t="str">
        <f>'Rach.przepł.pien.'!D5</f>
        <v>n</v>
      </c>
      <c r="E4" s="15" t="str">
        <f>'Rach.przepł.pien.'!E5</f>
        <v xml:space="preserve"> bieżący</v>
      </c>
      <c r="F4" s="15" t="str">
        <f>'Rach.przepł.pien.'!F5</f>
        <v>n + 1</v>
      </c>
      <c r="G4" s="15" t="str">
        <f>'Rach.przepł.pien.'!G5</f>
        <v>n + 2</v>
      </c>
      <c r="H4" s="15" t="str">
        <f>'Rach.przepł.pien.'!H5</f>
        <v>n + 3</v>
      </c>
      <c r="I4" s="15" t="str">
        <f>'Rach.przepł.pien.'!I5</f>
        <v>n + 4</v>
      </c>
      <c r="J4" s="15" t="str">
        <f>'Rach.przepł.pien.'!J5</f>
        <v>n + 5</v>
      </c>
      <c r="K4" s="15" t="str">
        <f>'Rach.przepł.pien.'!K5</f>
        <v>n + 6</v>
      </c>
      <c r="L4" s="15" t="str">
        <f>'Rach.przepł.pien.'!L5</f>
        <v>n + 7</v>
      </c>
      <c r="M4" s="15" t="str">
        <f>'Rach.przepł.pien.'!M5</f>
        <v>n + 8</v>
      </c>
      <c r="N4" s="15" t="str">
        <f>'Rach.przepł.pien.'!N5</f>
        <v>n + 9</v>
      </c>
    </row>
    <row r="5" spans="1:15" x14ac:dyDescent="0.2">
      <c r="A5" s="83" t="s">
        <v>230</v>
      </c>
      <c r="B5" s="85" t="s">
        <v>106</v>
      </c>
      <c r="C5" s="82" t="e">
        <f>'Rachunek zysków i strat'!C8</f>
        <v>#DIV/0!</v>
      </c>
      <c r="D5" s="82" t="e">
        <f>'Rachunek zysków i strat'!D8</f>
        <v>#DIV/0!</v>
      </c>
      <c r="E5" s="86" t="str">
        <f>'Rachunek zysków i strat'!E8</f>
        <v>-</v>
      </c>
      <c r="F5" s="82" t="e">
        <f>'Rachunek zysków i strat'!F8</f>
        <v>#DIV/0!</v>
      </c>
      <c r="G5" s="82" t="e">
        <f>'Rachunek zysków i strat'!G8</f>
        <v>#DIV/0!</v>
      </c>
      <c r="H5" s="82" t="e">
        <f>'Rachunek zysków i strat'!H8</f>
        <v>#DIV/0!</v>
      </c>
      <c r="I5" s="82" t="e">
        <f>'Rachunek zysków i strat'!I8</f>
        <v>#DIV/0!</v>
      </c>
      <c r="J5" s="82" t="e">
        <f>'Rachunek zysków i strat'!J8</f>
        <v>#DIV/0!</v>
      </c>
      <c r="K5" s="82" t="e">
        <f>'Rachunek zysków i strat'!K8</f>
        <v>#DIV/0!</v>
      </c>
      <c r="L5" s="82" t="e">
        <f>'Rachunek zysków i strat'!L8</f>
        <v>#DIV/0!</v>
      </c>
      <c r="M5" s="82" t="e">
        <f>'Rachunek zysków i strat'!M8</f>
        <v>#DIV/0!</v>
      </c>
      <c r="N5" s="82" t="e">
        <f>'Rachunek zysków i strat'!N8</f>
        <v>#DIV/0!</v>
      </c>
      <c r="O5" s="84" t="s">
        <v>239</v>
      </c>
    </row>
    <row r="6" spans="1:15" x14ac:dyDescent="0.2">
      <c r="A6" s="2" t="s">
        <v>40</v>
      </c>
      <c r="B6" s="144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6"/>
    </row>
    <row r="7" spans="1:15" x14ac:dyDescent="0.2">
      <c r="A7" s="4" t="s">
        <v>41</v>
      </c>
      <c r="B7" s="3" t="e">
        <f>Bilans!B16/Bilans!B34</f>
        <v>#DIV/0!</v>
      </c>
      <c r="C7" s="3" t="e">
        <f>Bilans!C16/Bilans!C34</f>
        <v>#DIV/0!</v>
      </c>
      <c r="D7" s="3" t="e">
        <f>Bilans!D16/Bilans!D34</f>
        <v>#DIV/0!</v>
      </c>
      <c r="E7" s="3" t="e">
        <f>Bilans!E16/Bilans!E34</f>
        <v>#DIV/0!</v>
      </c>
      <c r="F7" s="3" t="e">
        <f>Bilans!F16/Bilans!F34</f>
        <v>#DIV/0!</v>
      </c>
      <c r="G7" s="3" t="e">
        <f>Bilans!G16/Bilans!G34</f>
        <v>#DIV/0!</v>
      </c>
      <c r="H7" s="3" t="e">
        <f>Bilans!H16/Bilans!H34</f>
        <v>#DIV/0!</v>
      </c>
      <c r="I7" s="3" t="e">
        <f>Bilans!I16/Bilans!I34</f>
        <v>#DIV/0!</v>
      </c>
      <c r="J7" s="3" t="e">
        <f>Bilans!J16/Bilans!J34</f>
        <v>#DIV/0!</v>
      </c>
      <c r="K7" s="3" t="e">
        <f>Bilans!K16/Bilans!K34</f>
        <v>#DIV/0!</v>
      </c>
      <c r="L7" s="3" t="e">
        <f>Bilans!L16/Bilans!L34</f>
        <v>#DIV/0!</v>
      </c>
      <c r="M7" s="3" t="e">
        <f>Bilans!M16/Bilans!M34</f>
        <v>#DIV/0!</v>
      </c>
      <c r="N7" s="3" t="e">
        <f>Bilans!N16/Bilans!N34</f>
        <v>#DIV/0!</v>
      </c>
      <c r="O7" s="84" t="s">
        <v>241</v>
      </c>
    </row>
    <row r="8" spans="1:15" x14ac:dyDescent="0.2">
      <c r="A8" s="4" t="s">
        <v>243</v>
      </c>
      <c r="B8" s="3" t="e">
        <f>(Bilans!B16-Bilans!B17-Bilans!B21)/Bilans!B34</f>
        <v>#DIV/0!</v>
      </c>
      <c r="C8" s="3" t="e">
        <f>(Bilans!C16-Bilans!C17-Bilans!C21)/Bilans!C34</f>
        <v>#DIV/0!</v>
      </c>
      <c r="D8" s="3" t="e">
        <f>(Bilans!D16-Bilans!D17-Bilans!D21)/Bilans!D34</f>
        <v>#DIV/0!</v>
      </c>
      <c r="E8" s="3" t="e">
        <f>(Bilans!E16-Bilans!E17-Bilans!E21)/Bilans!E34</f>
        <v>#DIV/0!</v>
      </c>
      <c r="F8" s="3" t="e">
        <f>(Bilans!F16-Bilans!F17-Bilans!F21)/Bilans!F34</f>
        <v>#DIV/0!</v>
      </c>
      <c r="G8" s="3" t="e">
        <f>(Bilans!G16-Bilans!G17-Bilans!G21)/Bilans!G34</f>
        <v>#DIV/0!</v>
      </c>
      <c r="H8" s="3" t="e">
        <f>(Bilans!H16-Bilans!H17-Bilans!H21)/Bilans!H34</f>
        <v>#DIV/0!</v>
      </c>
      <c r="I8" s="3" t="e">
        <f>(Bilans!I16-Bilans!I17-Bilans!I21)/Bilans!I34</f>
        <v>#DIV/0!</v>
      </c>
      <c r="J8" s="3" t="e">
        <f>(Bilans!J16-Bilans!J17-Bilans!J21)/Bilans!J34</f>
        <v>#DIV/0!</v>
      </c>
      <c r="K8" s="3" t="e">
        <f>(Bilans!K16-Bilans!K17-Bilans!K21)/Bilans!K34</f>
        <v>#DIV/0!</v>
      </c>
      <c r="L8" s="3" t="e">
        <f>(Bilans!L16-Bilans!L17-Bilans!L21)/Bilans!L34</f>
        <v>#DIV/0!</v>
      </c>
      <c r="M8" s="3" t="e">
        <f>(Bilans!M16-Bilans!M17-Bilans!M21)/Bilans!M34</f>
        <v>#DIV/0!</v>
      </c>
      <c r="N8" s="3" t="e">
        <f>(Bilans!N16-Bilans!N17-Bilans!N21)/Bilans!N34</f>
        <v>#DIV/0!</v>
      </c>
      <c r="O8" s="84" t="s">
        <v>242</v>
      </c>
    </row>
    <row r="9" spans="1:15" x14ac:dyDescent="0.2">
      <c r="A9" s="4" t="s">
        <v>244</v>
      </c>
      <c r="B9" s="3" t="e">
        <f>Bilans!B20/Bilans!B34</f>
        <v>#DIV/0!</v>
      </c>
      <c r="C9" s="3" t="e">
        <f>Bilans!C20/Bilans!C34</f>
        <v>#DIV/0!</v>
      </c>
      <c r="D9" s="3" t="e">
        <f>Bilans!D20/Bilans!D34</f>
        <v>#DIV/0!</v>
      </c>
      <c r="E9" s="3" t="e">
        <f>Bilans!E20/Bilans!E34</f>
        <v>#DIV/0!</v>
      </c>
      <c r="F9" s="3" t="e">
        <f>Bilans!F20/Bilans!F34</f>
        <v>#DIV/0!</v>
      </c>
      <c r="G9" s="3" t="e">
        <f>Bilans!G20/Bilans!G34</f>
        <v>#DIV/0!</v>
      </c>
      <c r="H9" s="3" t="e">
        <f>Bilans!H20/Bilans!H34</f>
        <v>#DIV/0!</v>
      </c>
      <c r="I9" s="3" t="e">
        <f>Bilans!I20/Bilans!I34</f>
        <v>#DIV/0!</v>
      </c>
      <c r="J9" s="3" t="e">
        <f>Bilans!J20/Bilans!J34</f>
        <v>#DIV/0!</v>
      </c>
      <c r="K9" s="3" t="e">
        <f>Bilans!K20/Bilans!K34</f>
        <v>#DIV/0!</v>
      </c>
      <c r="L9" s="3" t="e">
        <f>Bilans!L20/Bilans!L34</f>
        <v>#DIV/0!</v>
      </c>
      <c r="M9" s="3" t="e">
        <f>Bilans!M20/Bilans!M34</f>
        <v>#DIV/0!</v>
      </c>
      <c r="N9" s="3" t="e">
        <f>Bilans!N20/Bilans!N34</f>
        <v>#DIV/0!</v>
      </c>
      <c r="O9" s="84" t="s">
        <v>240</v>
      </c>
    </row>
    <row r="10" spans="1:15" x14ac:dyDescent="0.2">
      <c r="A10" s="2" t="s">
        <v>42</v>
      </c>
      <c r="B10" s="144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6"/>
    </row>
    <row r="11" spans="1:15" x14ac:dyDescent="0.2">
      <c r="A11" s="13" t="s">
        <v>43</v>
      </c>
      <c r="B11" s="7" t="e">
        <f>((Bilans!B17)/'Rachunek zysków i strat'!B6)*365</f>
        <v>#DIV/0!</v>
      </c>
      <c r="C11" s="7" t="e">
        <f>(((Bilans!C17+Bilans!B17)/2)/'Rachunek zysków i strat'!C6)*365</f>
        <v>#DIV/0!</v>
      </c>
      <c r="D11" s="7" t="e">
        <f>(((Bilans!D17+Bilans!C17)/2)/'Rachunek zysków i strat'!D6)*365</f>
        <v>#DIV/0!</v>
      </c>
      <c r="E11" s="7" t="e">
        <f>(((Bilans!E17+Bilans!D17)/2)/'Rachunek zysków i strat'!E6)*365</f>
        <v>#DIV/0!</v>
      </c>
      <c r="F11" s="7" t="e">
        <f>(((Bilans!F17+Bilans!E17)/2)/'Rachunek zysków i strat'!F6)*365</f>
        <v>#DIV/0!</v>
      </c>
      <c r="G11" s="7" t="e">
        <f>(((Bilans!G17+Bilans!F17)/2)/'Rachunek zysków i strat'!G6)*365</f>
        <v>#DIV/0!</v>
      </c>
      <c r="H11" s="7" t="e">
        <f>(((Bilans!H17+Bilans!G17)/2)/'Rachunek zysków i strat'!H6)*365</f>
        <v>#DIV/0!</v>
      </c>
      <c r="I11" s="7" t="e">
        <f>(((Bilans!I17+Bilans!H17)/2)/'Rachunek zysków i strat'!I6)*365</f>
        <v>#DIV/0!</v>
      </c>
      <c r="J11" s="7" t="e">
        <f>(((Bilans!J17+Bilans!I17)/2)/'Rachunek zysków i strat'!J6)*365</f>
        <v>#DIV/0!</v>
      </c>
      <c r="K11" s="7" t="e">
        <f>(((Bilans!K17+Bilans!J17)/2)/'Rachunek zysków i strat'!K6)*365</f>
        <v>#DIV/0!</v>
      </c>
      <c r="L11" s="7" t="e">
        <f>(((Bilans!L17+Bilans!K17)/2)/'Rachunek zysków i strat'!L6)*365</f>
        <v>#DIV/0!</v>
      </c>
      <c r="M11" s="7" t="e">
        <f>(((Bilans!M17+Bilans!L17)/2)/'Rachunek zysków i strat'!M6)*365</f>
        <v>#DIV/0!</v>
      </c>
      <c r="N11" s="7" t="e">
        <f>(((Bilans!N17+Bilans!M17)/2)/'Rachunek zysków i strat'!N6)*365</f>
        <v>#DIV/0!</v>
      </c>
    </row>
    <row r="12" spans="1:15" x14ac:dyDescent="0.2">
      <c r="A12" s="13" t="s">
        <v>44</v>
      </c>
      <c r="B12" s="7" t="e">
        <f>(((Bilans!B18)/'Rachunek zysków i strat'!B6)*365)</f>
        <v>#DIV/0!</v>
      </c>
      <c r="C12" s="7" t="e">
        <f>(((Bilans!B18+Bilans!C18)/2)/'Rachunek zysków i strat'!C6)*365</f>
        <v>#DIV/0!</v>
      </c>
      <c r="D12" s="7" t="e">
        <f>(((Bilans!C18+Bilans!D18)/2)/'Rachunek zysków i strat'!D6)*365</f>
        <v>#DIV/0!</v>
      </c>
      <c r="E12" s="7" t="e">
        <f>(((Bilans!D18+Bilans!E18)/2)/'Rachunek zysków i strat'!E6)*365</f>
        <v>#DIV/0!</v>
      </c>
      <c r="F12" s="7" t="e">
        <f>(((Bilans!E18+Bilans!F18)/2)/'Rachunek zysków i strat'!F6)*365</f>
        <v>#DIV/0!</v>
      </c>
      <c r="G12" s="7" t="e">
        <f>(((Bilans!F18+Bilans!G18)/2)/'Rachunek zysków i strat'!G6)*365</f>
        <v>#DIV/0!</v>
      </c>
      <c r="H12" s="7" t="e">
        <f>(((Bilans!G18+Bilans!H18)/2)/'Rachunek zysków i strat'!H6)*365</f>
        <v>#DIV/0!</v>
      </c>
      <c r="I12" s="7" t="e">
        <f>(((Bilans!H18+Bilans!I18)/2)/'Rachunek zysków i strat'!I6)*365</f>
        <v>#DIV/0!</v>
      </c>
      <c r="J12" s="7" t="e">
        <f>(((Bilans!I18+Bilans!J18)/2)/'Rachunek zysków i strat'!J6)*365</f>
        <v>#DIV/0!</v>
      </c>
      <c r="K12" s="7" t="e">
        <f>(((Bilans!J18+Bilans!K18)/2)/'Rachunek zysków i strat'!K6)*365</f>
        <v>#DIV/0!</v>
      </c>
      <c r="L12" s="7" t="e">
        <f>(((Bilans!K18+Bilans!L18)/2)/'Rachunek zysków i strat'!L6)*365</f>
        <v>#DIV/0!</v>
      </c>
      <c r="M12" s="7" t="e">
        <f>(((Bilans!L18+Bilans!M18)/2)/'Rachunek zysków i strat'!M6)*365</f>
        <v>#DIV/0!</v>
      </c>
      <c r="N12" s="7" t="e">
        <f>(((Bilans!M18+Bilans!N18)/2)/'Rachunek zysków i strat'!N6)*365</f>
        <v>#DIV/0!</v>
      </c>
    </row>
    <row r="13" spans="1:15" x14ac:dyDescent="0.2">
      <c r="A13" s="13" t="s">
        <v>45</v>
      </c>
      <c r="B13" s="7" t="e">
        <f>(((Bilans!B35)/'Rachunek zysków i strat'!B6)*365)</f>
        <v>#DIV/0!</v>
      </c>
      <c r="C13" s="7" t="e">
        <f>(((Bilans!C35+Bilans!B35)/2)/'Rachunek zysków i strat'!C6)*365</f>
        <v>#DIV/0!</v>
      </c>
      <c r="D13" s="7" t="e">
        <f>(((Bilans!D35+Bilans!C35)/2)/'Rachunek zysków i strat'!D6)*365</f>
        <v>#DIV/0!</v>
      </c>
      <c r="E13" s="7" t="e">
        <f>(((Bilans!E35+Bilans!D35)/2)/'Rachunek zysków i strat'!E6)*365</f>
        <v>#DIV/0!</v>
      </c>
      <c r="F13" s="7" t="e">
        <f>(((Bilans!F35+Bilans!E35)/2)/'Rachunek zysków i strat'!F6)*365</f>
        <v>#DIV/0!</v>
      </c>
      <c r="G13" s="7" t="e">
        <f>(((Bilans!G35+Bilans!F35)/2)/'Rachunek zysków i strat'!G6)*365</f>
        <v>#DIV/0!</v>
      </c>
      <c r="H13" s="7" t="e">
        <f>(((Bilans!H35+Bilans!G35)/2)/'Rachunek zysków i strat'!H6)*365</f>
        <v>#DIV/0!</v>
      </c>
      <c r="I13" s="7" t="e">
        <f>(((Bilans!I35+Bilans!H35)/2)/'Rachunek zysków i strat'!I6)*365</f>
        <v>#DIV/0!</v>
      </c>
      <c r="J13" s="7" t="e">
        <f>(((Bilans!J35+Bilans!I35)/2)/'Rachunek zysków i strat'!J6)*365</f>
        <v>#DIV/0!</v>
      </c>
      <c r="K13" s="7" t="e">
        <f>(((Bilans!K35+Bilans!J35)/2)/'Rachunek zysków i strat'!K6)*365</f>
        <v>#DIV/0!</v>
      </c>
      <c r="L13" s="7" t="e">
        <f>(((Bilans!L35+Bilans!K35)/2)/'Rachunek zysków i strat'!L6)*365</f>
        <v>#DIV/0!</v>
      </c>
      <c r="M13" s="7" t="e">
        <f>(((Bilans!M35+Bilans!L35)/2)/'Rachunek zysków i strat'!M6)*365</f>
        <v>#DIV/0!</v>
      </c>
      <c r="N13" s="7" t="e">
        <f>(((Bilans!N35+Bilans!M35)/2)/'Rachunek zysków i strat'!N6)*365</f>
        <v>#DIV/0!</v>
      </c>
    </row>
    <row r="14" spans="1:15" x14ac:dyDescent="0.2">
      <c r="A14" s="13" t="s">
        <v>51</v>
      </c>
      <c r="B14" s="7" t="e">
        <f>B11+B12-B13</f>
        <v>#DIV/0!</v>
      </c>
      <c r="C14" s="7" t="e">
        <f t="shared" ref="C14:N14" si="0">C11+C12-C13</f>
        <v>#DIV/0!</v>
      </c>
      <c r="D14" s="7" t="e">
        <f t="shared" si="0"/>
        <v>#DIV/0!</v>
      </c>
      <c r="E14" s="7" t="e">
        <f t="shared" si="0"/>
        <v>#DIV/0!</v>
      </c>
      <c r="F14" s="7" t="e">
        <f t="shared" si="0"/>
        <v>#DIV/0!</v>
      </c>
      <c r="G14" s="7" t="e">
        <f t="shared" si="0"/>
        <v>#DIV/0!</v>
      </c>
      <c r="H14" s="7" t="e">
        <f t="shared" si="0"/>
        <v>#DIV/0!</v>
      </c>
      <c r="I14" s="7" t="e">
        <f t="shared" si="0"/>
        <v>#DIV/0!</v>
      </c>
      <c r="J14" s="7" t="e">
        <f t="shared" si="0"/>
        <v>#DIV/0!</v>
      </c>
      <c r="K14" s="7" t="e">
        <f t="shared" si="0"/>
        <v>#DIV/0!</v>
      </c>
      <c r="L14" s="7" t="e">
        <f t="shared" si="0"/>
        <v>#DIV/0!</v>
      </c>
      <c r="M14" s="7" t="e">
        <f t="shared" si="0"/>
        <v>#DIV/0!</v>
      </c>
      <c r="N14" s="7" t="e">
        <f t="shared" si="0"/>
        <v>#DIV/0!</v>
      </c>
    </row>
    <row r="15" spans="1:15" x14ac:dyDescent="0.2">
      <c r="A15" s="2" t="s">
        <v>46</v>
      </c>
      <c r="B15" s="144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6"/>
    </row>
    <row r="16" spans="1:15" x14ac:dyDescent="0.2">
      <c r="A16" s="4" t="s">
        <v>47</v>
      </c>
      <c r="B16" s="8" t="e">
        <f>Bilans!B29/Bilans!B25</f>
        <v>#DIV/0!</v>
      </c>
      <c r="C16" s="8" t="e">
        <f>Bilans!C29/Bilans!C25</f>
        <v>#DIV/0!</v>
      </c>
      <c r="D16" s="8" t="e">
        <f>Bilans!D29/Bilans!D25</f>
        <v>#DIV/0!</v>
      </c>
      <c r="E16" s="8" t="e">
        <f>Bilans!E29/Bilans!E25</f>
        <v>#DIV/0!</v>
      </c>
      <c r="F16" s="8" t="e">
        <f>Bilans!F29/Bilans!F25</f>
        <v>#DIV/0!</v>
      </c>
      <c r="G16" s="8" t="e">
        <f>Bilans!G29/Bilans!G25</f>
        <v>#DIV/0!</v>
      </c>
      <c r="H16" s="8" t="e">
        <f>Bilans!H29/Bilans!H25</f>
        <v>#DIV/0!</v>
      </c>
      <c r="I16" s="8" t="e">
        <f>Bilans!I29/Bilans!I25</f>
        <v>#DIV/0!</v>
      </c>
      <c r="J16" s="8" t="e">
        <f>Bilans!J29/Bilans!J25</f>
        <v>#DIV/0!</v>
      </c>
      <c r="K16" s="8" t="e">
        <f>Bilans!K29/Bilans!K25</f>
        <v>#DIV/0!</v>
      </c>
      <c r="L16" s="8" t="e">
        <f>Bilans!L29/Bilans!L25</f>
        <v>#DIV/0!</v>
      </c>
      <c r="M16" s="8" t="e">
        <f>Bilans!M29/Bilans!M25</f>
        <v>#DIV/0!</v>
      </c>
      <c r="N16" s="8" t="e">
        <f>Bilans!N29/Bilans!N25</f>
        <v>#DIV/0!</v>
      </c>
      <c r="O16" s="84" t="s">
        <v>245</v>
      </c>
    </row>
    <row r="17" spans="1:15" x14ac:dyDescent="0.2">
      <c r="A17" s="4" t="s">
        <v>52</v>
      </c>
      <c r="B17" s="8" t="e">
        <f>Bilans!B27/Bilans!B6</f>
        <v>#DIV/0!</v>
      </c>
      <c r="C17" s="8" t="e">
        <f>Bilans!C27/Bilans!C6</f>
        <v>#DIV/0!</v>
      </c>
      <c r="D17" s="8" t="e">
        <f>Bilans!D27/Bilans!D6</f>
        <v>#DIV/0!</v>
      </c>
      <c r="E17" s="8" t="e">
        <f>Bilans!E27/Bilans!E6</f>
        <v>#DIV/0!</v>
      </c>
      <c r="F17" s="8" t="e">
        <f>Bilans!F27/Bilans!F6</f>
        <v>#DIV/0!</v>
      </c>
      <c r="G17" s="8" t="e">
        <f>Bilans!G27/Bilans!G6</f>
        <v>#DIV/0!</v>
      </c>
      <c r="H17" s="8" t="e">
        <f>Bilans!H27/Bilans!H6</f>
        <v>#DIV/0!</v>
      </c>
      <c r="I17" s="8" t="e">
        <f>Bilans!I27/Bilans!I6</f>
        <v>#DIV/0!</v>
      </c>
      <c r="J17" s="8" t="e">
        <f>Bilans!J27/Bilans!J6</f>
        <v>#DIV/0!</v>
      </c>
      <c r="K17" s="8" t="e">
        <f>Bilans!K27/Bilans!K6</f>
        <v>#DIV/0!</v>
      </c>
      <c r="L17" s="8" t="e">
        <f>Bilans!L27/Bilans!L6</f>
        <v>#DIV/0!</v>
      </c>
      <c r="M17" s="8" t="e">
        <f>Bilans!M27/Bilans!M6</f>
        <v>#DIV/0!</v>
      </c>
      <c r="N17" s="8" t="e">
        <f>Bilans!N27/Bilans!N6</f>
        <v>#DIV/0!</v>
      </c>
      <c r="O17" s="84" t="s">
        <v>246</v>
      </c>
    </row>
    <row r="18" spans="1:15" x14ac:dyDescent="0.2">
      <c r="A18" s="4" t="s">
        <v>53</v>
      </c>
      <c r="B18" s="8" t="e">
        <f>(Bilans!B27+Bilans!B31)/Bilans!B6</f>
        <v>#DIV/0!</v>
      </c>
      <c r="C18" s="8" t="e">
        <f>(Bilans!C27+Bilans!C31)/Bilans!C6</f>
        <v>#DIV/0!</v>
      </c>
      <c r="D18" s="8" t="e">
        <f>(Bilans!D27+Bilans!D31)/Bilans!D6</f>
        <v>#DIV/0!</v>
      </c>
      <c r="E18" s="8" t="e">
        <f>(Bilans!E27+Bilans!E31)/Bilans!E6</f>
        <v>#DIV/0!</v>
      </c>
      <c r="F18" s="8" t="e">
        <f>(Bilans!F27+Bilans!F31)/Bilans!F6</f>
        <v>#DIV/0!</v>
      </c>
      <c r="G18" s="8" t="e">
        <f>(Bilans!G27+Bilans!G31)/Bilans!G6</f>
        <v>#DIV/0!</v>
      </c>
      <c r="H18" s="8" t="e">
        <f>(Bilans!H27+Bilans!H31)/Bilans!H6</f>
        <v>#DIV/0!</v>
      </c>
      <c r="I18" s="8" t="e">
        <f>(Bilans!I27+Bilans!I31)/Bilans!I6</f>
        <v>#DIV/0!</v>
      </c>
      <c r="J18" s="8" t="e">
        <f>(Bilans!J27+Bilans!J31)/Bilans!J6</f>
        <v>#DIV/0!</v>
      </c>
      <c r="K18" s="8" t="e">
        <f>(Bilans!K27+Bilans!K31)/Bilans!K6</f>
        <v>#DIV/0!</v>
      </c>
      <c r="L18" s="8" t="e">
        <f>(Bilans!L27+Bilans!L31)/Bilans!L6</f>
        <v>#DIV/0!</v>
      </c>
      <c r="M18" s="8" t="e">
        <f>(Bilans!M27+Bilans!M31)/Bilans!M6</f>
        <v>#DIV/0!</v>
      </c>
      <c r="N18" s="8" t="e">
        <f>(Bilans!N27+Bilans!N31)/Bilans!N6</f>
        <v>#DIV/0!</v>
      </c>
      <c r="O18" s="84" t="s">
        <v>246</v>
      </c>
    </row>
    <row r="19" spans="1:15" x14ac:dyDescent="0.2">
      <c r="A19" s="2" t="s">
        <v>48</v>
      </c>
      <c r="B19" s="144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6"/>
    </row>
    <row r="20" spans="1:15" x14ac:dyDescent="0.2">
      <c r="A20" s="4" t="s">
        <v>54</v>
      </c>
      <c r="B20" s="9" t="e">
        <f>'Rachunek zysków i strat'!B33/'Rachunek zysków i strat'!B6</f>
        <v>#DIV/0!</v>
      </c>
      <c r="C20" s="9" t="e">
        <f>'Rachunek zysków i strat'!C33/'Rachunek zysków i strat'!C6</f>
        <v>#DIV/0!</v>
      </c>
      <c r="D20" s="9" t="e">
        <f>'Rachunek zysków i strat'!D33/'Rachunek zysków i strat'!D6</f>
        <v>#DIV/0!</v>
      </c>
      <c r="E20" s="9" t="e">
        <f>'Rachunek zysków i strat'!E33/'Rachunek zysków i strat'!E6</f>
        <v>#DIV/0!</v>
      </c>
      <c r="F20" s="9" t="e">
        <f>'Rachunek zysków i strat'!F33/'Rachunek zysków i strat'!F6</f>
        <v>#DIV/0!</v>
      </c>
      <c r="G20" s="9" t="e">
        <f>'Rachunek zysków i strat'!G33/'Rachunek zysków i strat'!G6</f>
        <v>#DIV/0!</v>
      </c>
      <c r="H20" s="9" t="e">
        <f>'Rachunek zysków i strat'!H33/'Rachunek zysków i strat'!H6</f>
        <v>#DIV/0!</v>
      </c>
      <c r="I20" s="9" t="e">
        <f>'Rachunek zysków i strat'!I33/'Rachunek zysków i strat'!I6</f>
        <v>#DIV/0!</v>
      </c>
      <c r="J20" s="9" t="e">
        <f>'Rachunek zysków i strat'!J33/'Rachunek zysków i strat'!J6</f>
        <v>#DIV/0!</v>
      </c>
      <c r="K20" s="9" t="e">
        <f>'Rachunek zysków i strat'!K33/'Rachunek zysków i strat'!K6</f>
        <v>#DIV/0!</v>
      </c>
      <c r="L20" s="9" t="e">
        <f>'Rachunek zysków i strat'!L33/'Rachunek zysków i strat'!L6</f>
        <v>#DIV/0!</v>
      </c>
      <c r="M20" s="9" t="e">
        <f>'Rachunek zysków i strat'!M33/'Rachunek zysków i strat'!M6</f>
        <v>#DIV/0!</v>
      </c>
      <c r="N20" s="9" t="e">
        <f>'Rachunek zysków i strat'!N33/'Rachunek zysków i strat'!N6</f>
        <v>#DIV/0!</v>
      </c>
    </row>
    <row r="21" spans="1:15" x14ac:dyDescent="0.2">
      <c r="A21" s="4" t="s">
        <v>49</v>
      </c>
      <c r="B21" s="9" t="e">
        <f>'Rachunek zysków i strat'!B33/Bilans!B27</f>
        <v>#DIV/0!</v>
      </c>
      <c r="C21" s="9" t="e">
        <f>'Rachunek zysków i strat'!C33/((Bilans!C27+Bilans!B27)/2)</f>
        <v>#DIV/0!</v>
      </c>
      <c r="D21" s="9" t="e">
        <f>'Rachunek zysków i strat'!D33/((Bilans!D27+Bilans!C27)/2)</f>
        <v>#DIV/0!</v>
      </c>
      <c r="E21" s="9" t="e">
        <f>'Rachunek zysków i strat'!E33/((Bilans!E27+Bilans!D27)/2)</f>
        <v>#DIV/0!</v>
      </c>
      <c r="F21" s="9" t="e">
        <f>'Rachunek zysków i strat'!F33/((Bilans!F27+Bilans!E27)/2)</f>
        <v>#DIV/0!</v>
      </c>
      <c r="G21" s="9" t="e">
        <f>'Rachunek zysków i strat'!G33/((Bilans!G27+Bilans!F27)/2)</f>
        <v>#DIV/0!</v>
      </c>
      <c r="H21" s="9" t="e">
        <f>'Rachunek zysków i strat'!H33/((Bilans!H27+Bilans!G27)/2)</f>
        <v>#DIV/0!</v>
      </c>
      <c r="I21" s="9" t="e">
        <f>'Rachunek zysków i strat'!I33/((Bilans!I27+Bilans!H27)/2)</f>
        <v>#DIV/0!</v>
      </c>
      <c r="J21" s="9" t="e">
        <f>'Rachunek zysków i strat'!J33/((Bilans!J27+Bilans!I27)/2)</f>
        <v>#DIV/0!</v>
      </c>
      <c r="K21" s="9" t="e">
        <f>'Rachunek zysków i strat'!K33/((Bilans!K27+Bilans!J27)/2)</f>
        <v>#DIV/0!</v>
      </c>
      <c r="L21" s="9" t="e">
        <f>'Rachunek zysków i strat'!L33/((Bilans!L27+Bilans!K27)/2)</f>
        <v>#DIV/0!</v>
      </c>
      <c r="M21" s="9" t="e">
        <f>'Rachunek zysków i strat'!M33/((Bilans!M27+Bilans!L27)/2)</f>
        <v>#DIV/0!</v>
      </c>
      <c r="N21" s="9" t="e">
        <f>'Rachunek zysków i strat'!N33/((Bilans!N27+Bilans!M27)/2)</f>
        <v>#DIV/0!</v>
      </c>
    </row>
    <row r="22" spans="1:15" x14ac:dyDescent="0.2">
      <c r="A22" s="4" t="s">
        <v>55</v>
      </c>
      <c r="B22" s="9" t="e">
        <f>'Rachunek zysków i strat'!B33/Bilans!B25</f>
        <v>#DIV/0!</v>
      </c>
      <c r="C22" s="9" t="e">
        <f>'Rachunek zysków i strat'!C33/((Bilans!C25+Bilans!B25)/2)</f>
        <v>#DIV/0!</v>
      </c>
      <c r="D22" s="9" t="e">
        <f>'Rachunek zysków i strat'!D33/((Bilans!D25+Bilans!C25)/2)</f>
        <v>#DIV/0!</v>
      </c>
      <c r="E22" s="9" t="e">
        <f>'Rachunek zysków i strat'!E33/((Bilans!E25+Bilans!D25)/2)</f>
        <v>#DIV/0!</v>
      </c>
      <c r="F22" s="9" t="e">
        <f>'Rachunek zysków i strat'!F33/((Bilans!F25+Bilans!E25)/2)</f>
        <v>#DIV/0!</v>
      </c>
      <c r="G22" s="9" t="e">
        <f>'Rachunek zysków i strat'!G33/((Bilans!G25+Bilans!F25)/2)</f>
        <v>#DIV/0!</v>
      </c>
      <c r="H22" s="9" t="e">
        <f>'Rachunek zysków i strat'!H33/((Bilans!H25+Bilans!G25)/2)</f>
        <v>#DIV/0!</v>
      </c>
      <c r="I22" s="9" t="e">
        <f>'Rachunek zysków i strat'!I33/((Bilans!I25+Bilans!H25)/2)</f>
        <v>#DIV/0!</v>
      </c>
      <c r="J22" s="9" t="e">
        <f>'Rachunek zysków i strat'!J33/((Bilans!J25+Bilans!I25)/2)</f>
        <v>#DIV/0!</v>
      </c>
      <c r="K22" s="9" t="e">
        <f>'Rachunek zysków i strat'!K33/((Bilans!K25+Bilans!J25)/2)</f>
        <v>#DIV/0!</v>
      </c>
      <c r="L22" s="9" t="e">
        <f>'Rachunek zysków i strat'!L33/((Bilans!L25+Bilans!K25)/2)</f>
        <v>#DIV/0!</v>
      </c>
      <c r="M22" s="9" t="e">
        <f>'Rachunek zysków i strat'!M33/((Bilans!M25+Bilans!L25)/2)</f>
        <v>#DIV/0!</v>
      </c>
      <c r="N22" s="9" t="e">
        <f>'Rachunek zysków i strat'!N33/((Bilans!N25+Bilans!M25)/2)</f>
        <v>#DIV/0!</v>
      </c>
    </row>
    <row r="23" spans="1:15" x14ac:dyDescent="0.2">
      <c r="A23" s="2" t="s">
        <v>58</v>
      </c>
      <c r="B23" s="144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6"/>
    </row>
    <row r="24" spans="1:15" x14ac:dyDescent="0.2">
      <c r="A24" s="4" t="s">
        <v>59</v>
      </c>
      <c r="B24" s="10">
        <f>(Bilans!B17+Bilans!B18-Bilans!B35)+(Bilans!B19-Bilans!B36-Bilans!B37)</f>
        <v>0</v>
      </c>
      <c r="C24" s="10">
        <f>(Bilans!C17+Bilans!C18-Bilans!C35)+(Bilans!C19-Bilans!C36-Bilans!C37)</f>
        <v>0</v>
      </c>
      <c r="D24" s="10">
        <f>(Bilans!D17+Bilans!D18-Bilans!D35)+(Bilans!D19-Bilans!D36-Bilans!D37)</f>
        <v>0</v>
      </c>
      <c r="E24" s="10">
        <f>(Bilans!E17+Bilans!E18-Bilans!E35)+(Bilans!E19-Bilans!E36-Bilans!E37)</f>
        <v>0</v>
      </c>
      <c r="F24" s="10">
        <f>(Bilans!F17+Bilans!F18-Bilans!F35)+(Bilans!F19-Bilans!F36-Bilans!F37)</f>
        <v>0</v>
      </c>
      <c r="G24" s="10">
        <f>(Bilans!G17+Bilans!G18-Bilans!G35)+(Bilans!G19-Bilans!G36-Bilans!G37)</f>
        <v>0</v>
      </c>
      <c r="H24" s="10">
        <f>(Bilans!H17+Bilans!H18-Bilans!H35)+(Bilans!H19-Bilans!H36-Bilans!H37)</f>
        <v>0</v>
      </c>
      <c r="I24" s="10">
        <f>(Bilans!I17+Bilans!I18-Bilans!I35)+(Bilans!I19-Bilans!I36-Bilans!I37)</f>
        <v>0</v>
      </c>
      <c r="J24" s="10">
        <f>(Bilans!J17+Bilans!J18-Bilans!J35)+(Bilans!J19-Bilans!J36-Bilans!J37)</f>
        <v>0</v>
      </c>
      <c r="K24" s="10">
        <f>(Bilans!K17+Bilans!K18-Bilans!K35)+(Bilans!K19-Bilans!K36-Bilans!K37)</f>
        <v>0</v>
      </c>
      <c r="L24" s="10">
        <f>(Bilans!L17+Bilans!L18-Bilans!L35)+(Bilans!L19-Bilans!L36-Bilans!L37)</f>
        <v>0</v>
      </c>
      <c r="M24" s="10">
        <f>(Bilans!M17+Bilans!M18-Bilans!M35)+(Bilans!M19-Bilans!M36-Bilans!M37)</f>
        <v>0</v>
      </c>
      <c r="N24" s="10">
        <f>(Bilans!N17+Bilans!N18-Bilans!N35)+(Bilans!N19-Bilans!N36-Bilans!N37)</f>
        <v>0</v>
      </c>
    </row>
    <row r="25" spans="1:15" x14ac:dyDescent="0.2">
      <c r="A25" s="4" t="s">
        <v>60</v>
      </c>
      <c r="B25" s="10" t="e">
        <f>(Bilans!B19-Bilans!B36-Bilans!B37)/Bilans!B25</f>
        <v>#DIV/0!</v>
      </c>
      <c r="C25" s="10" t="e">
        <f>(Bilans!C19-Bilans!C36-Bilans!C37)/Bilans!C25</f>
        <v>#DIV/0!</v>
      </c>
      <c r="D25" s="10" t="e">
        <f>(Bilans!D19-Bilans!D36-Bilans!D37)/Bilans!D25</f>
        <v>#DIV/0!</v>
      </c>
      <c r="E25" s="10" t="e">
        <f>(Bilans!E19-Bilans!E36-Bilans!E37)/Bilans!E25</f>
        <v>#DIV/0!</v>
      </c>
      <c r="F25" s="10" t="e">
        <f>(Bilans!F19-Bilans!F36-Bilans!F37)/Bilans!F25</f>
        <v>#DIV/0!</v>
      </c>
      <c r="G25" s="10" t="e">
        <f>(Bilans!G19-Bilans!G36-Bilans!G37)/Bilans!G25</f>
        <v>#DIV/0!</v>
      </c>
      <c r="H25" s="10" t="e">
        <f>(Bilans!H19-Bilans!H36-Bilans!H37)/Bilans!H25</f>
        <v>#DIV/0!</v>
      </c>
      <c r="I25" s="10" t="e">
        <f>(Bilans!I19-Bilans!I36-Bilans!I37)/Bilans!I25</f>
        <v>#DIV/0!</v>
      </c>
      <c r="J25" s="10" t="e">
        <f>(Bilans!J19-Bilans!J36-Bilans!J37)/Bilans!J25</f>
        <v>#DIV/0!</v>
      </c>
      <c r="K25" s="10" t="e">
        <f>(Bilans!K19-Bilans!K36-Bilans!K37)/Bilans!K25</f>
        <v>#DIV/0!</v>
      </c>
      <c r="L25" s="10" t="e">
        <f>(Bilans!L19-Bilans!L36-Bilans!L37)/Bilans!L25</f>
        <v>#DIV/0!</v>
      </c>
      <c r="M25" s="10" t="e">
        <f>(Bilans!M19-Bilans!M36-Bilans!M37)/Bilans!M25</f>
        <v>#DIV/0!</v>
      </c>
      <c r="N25" s="10" t="e">
        <f>(Bilans!N19-Bilans!N36-Bilans!N37)/Bilans!N25</f>
        <v>#DIV/0!</v>
      </c>
      <c r="O25" s="84" t="s">
        <v>247</v>
      </c>
    </row>
    <row r="26" spans="1:15" x14ac:dyDescent="0.2">
      <c r="A26" s="4" t="s">
        <v>61</v>
      </c>
      <c r="B26" s="11" t="e">
        <f>((Bilans!B18+Bilans!B19)/('Rachunek zysków i strat'!B12-'Rachunek zysków i strat'!B13))*365</f>
        <v>#DIV/0!</v>
      </c>
      <c r="C26" s="11" t="e">
        <f>((Bilans!C18+Bilans!C19)/('Rachunek zysków i strat'!C12-'Rachunek zysków i strat'!C13))*365</f>
        <v>#DIV/0!</v>
      </c>
      <c r="D26" s="11" t="e">
        <f>((Bilans!D18+Bilans!D19)/('Rachunek zysków i strat'!D12-'Rachunek zysków i strat'!D13))*365</f>
        <v>#DIV/0!</v>
      </c>
      <c r="E26" s="11" t="e">
        <f>((Bilans!E18+Bilans!E19)/('Rachunek zysków i strat'!E12-'Rachunek zysków i strat'!E13))*365</f>
        <v>#DIV/0!</v>
      </c>
      <c r="F26" s="11" t="e">
        <f>((Bilans!F18+Bilans!F19)/('Rachunek zysków i strat'!F12-'Rachunek zysków i strat'!F13))*365</f>
        <v>#DIV/0!</v>
      </c>
      <c r="G26" s="11" t="e">
        <f>((Bilans!G18+Bilans!G19)/('Rachunek zysków i strat'!G12-'Rachunek zysków i strat'!G13))*365</f>
        <v>#DIV/0!</v>
      </c>
      <c r="H26" s="11" t="e">
        <f>((Bilans!H18+Bilans!H19)/('Rachunek zysków i strat'!H12-'Rachunek zysków i strat'!H13))*365</f>
        <v>#DIV/0!</v>
      </c>
      <c r="I26" s="11" t="e">
        <f>((Bilans!I18+Bilans!I19)/('Rachunek zysków i strat'!I12-'Rachunek zysków i strat'!I13))*365</f>
        <v>#DIV/0!</v>
      </c>
      <c r="J26" s="11" t="e">
        <f>((Bilans!J18+Bilans!J19)/('Rachunek zysków i strat'!J12-'Rachunek zysków i strat'!J13))*365</f>
        <v>#DIV/0!</v>
      </c>
      <c r="K26" s="11" t="e">
        <f>((Bilans!K18+Bilans!K19)/('Rachunek zysków i strat'!K12-'Rachunek zysków i strat'!K13))*365</f>
        <v>#DIV/0!</v>
      </c>
      <c r="L26" s="11" t="e">
        <f>((Bilans!L18+Bilans!L19)/('Rachunek zysków i strat'!L12-'Rachunek zysków i strat'!L13))*365</f>
        <v>#DIV/0!</v>
      </c>
      <c r="M26" s="11" t="e">
        <f>((Bilans!M18+Bilans!M19)/('Rachunek zysków i strat'!M12-'Rachunek zysków i strat'!M13))*365</f>
        <v>#DIV/0!</v>
      </c>
      <c r="N26" s="11" t="e">
        <f>((Bilans!N18+Bilans!N19)/('Rachunek zysków i strat'!N12-'Rachunek zysków i strat'!N13))*365</f>
        <v>#DIV/0!</v>
      </c>
    </row>
    <row r="27" spans="1:15" x14ac:dyDescent="0.2">
      <c r="A27" s="4" t="s">
        <v>62</v>
      </c>
      <c r="B27" s="12" t="e">
        <f>B21-(('Rachunek zysków i strat'!B33+(1-18%)*'Rachunek zysków i strat'!B29)/Bilans!B25)*100%</f>
        <v>#DIV/0!</v>
      </c>
      <c r="C27" s="12" t="e">
        <f>C21-(('Rachunek zysków i strat'!C33+(1-18%)*'Rachunek zysków i strat'!C29)/Bilans!C25)*100%</f>
        <v>#DIV/0!</v>
      </c>
      <c r="D27" s="12" t="e">
        <f>D21-(('Rachunek zysków i strat'!D33+(1-18%)*'Rachunek zysków i strat'!D29)/Bilans!D25)*100%</f>
        <v>#DIV/0!</v>
      </c>
      <c r="E27" s="12" t="e">
        <f>E21-(('Rachunek zysków i strat'!E33+(1-18%)*'Rachunek zysków i strat'!E29)/Bilans!E25)*100%</f>
        <v>#DIV/0!</v>
      </c>
      <c r="F27" s="12" t="e">
        <f>F21-(('Rachunek zysków i strat'!F33+(1-18%)*'Rachunek zysków i strat'!F29)/Bilans!F25)*100%</f>
        <v>#DIV/0!</v>
      </c>
      <c r="G27" s="12" t="e">
        <f>G21-(('Rachunek zysków i strat'!G33+(1-18%)*'Rachunek zysków i strat'!G29)/Bilans!G25)*100%</f>
        <v>#DIV/0!</v>
      </c>
      <c r="H27" s="12" t="e">
        <f>H21-(('Rachunek zysków i strat'!H33+(1-18%)*'Rachunek zysków i strat'!H29)/Bilans!H25)*100%</f>
        <v>#DIV/0!</v>
      </c>
      <c r="I27" s="12" t="e">
        <f>I21-(('Rachunek zysków i strat'!I33+(1-18%)*'Rachunek zysków i strat'!I29)/Bilans!I25)*100%</f>
        <v>#DIV/0!</v>
      </c>
      <c r="J27" s="12" t="e">
        <f>J21-(('Rachunek zysków i strat'!J33+(1-18%)*'Rachunek zysków i strat'!J29)/Bilans!J25)*100%</f>
        <v>#DIV/0!</v>
      </c>
      <c r="K27" s="12" t="e">
        <f>K21-(('Rachunek zysków i strat'!K33+(1-18%)*'Rachunek zysków i strat'!K29)/Bilans!K25)*100%</f>
        <v>#DIV/0!</v>
      </c>
      <c r="L27" s="12" t="e">
        <f>L21-(('Rachunek zysków i strat'!L33+(1-18%)*'Rachunek zysków i strat'!L29)/Bilans!L25)*100%</f>
        <v>#DIV/0!</v>
      </c>
      <c r="M27" s="12" t="e">
        <f>M21-(('Rachunek zysków i strat'!M33+(1-18%)*'Rachunek zysków i strat'!M29)/Bilans!M25)*100%</f>
        <v>#DIV/0!</v>
      </c>
      <c r="N27" s="12" t="e">
        <f>N21-(('Rachunek zysków i strat'!N33+(1-18%)*'Rachunek zysków i strat'!N29)/Bilans!N25)*100%</f>
        <v>#DIV/0!</v>
      </c>
    </row>
    <row r="28" spans="1:15" x14ac:dyDescent="0.2">
      <c r="A28" s="2"/>
      <c r="B28" s="144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6"/>
    </row>
    <row r="29" spans="1:15" x14ac:dyDescent="0.2">
      <c r="A29" s="5"/>
    </row>
    <row r="30" spans="1:15" x14ac:dyDescent="0.2">
      <c r="A30" s="5"/>
    </row>
    <row r="31" spans="1:15" x14ac:dyDescent="0.2">
      <c r="A31" s="5"/>
    </row>
    <row r="32" spans="1:15" x14ac:dyDescent="0.2">
      <c r="A32" s="5"/>
    </row>
    <row r="33" spans="1:1" x14ac:dyDescent="0.2">
      <c r="A33" s="5"/>
    </row>
    <row r="34" spans="1:1" x14ac:dyDescent="0.2">
      <c r="A34" s="5"/>
    </row>
    <row r="35" spans="1:1" x14ac:dyDescent="0.2">
      <c r="A35" s="5"/>
    </row>
    <row r="36" spans="1:1" x14ac:dyDescent="0.2">
      <c r="A36" s="5"/>
    </row>
    <row r="39" spans="1:1" ht="24" x14ac:dyDescent="0.2">
      <c r="A39" s="6" t="s">
        <v>50</v>
      </c>
    </row>
  </sheetData>
  <sheetProtection algorithmName="SHA-512" hashValue="42OVIlBlq9S4XBCh+tgKMzeXZ5DtMZg+WmOsbl2Dp8PB6HW1l7GZr35VjH1J/1ngYwl4+y+SA3/F147AmtXYJw==" saltValue="jOZ6Y4K9Wz3NsTYsHJvF/Q==" spinCount="100000" sheet="1" objects="1" scenarios="1"/>
  <mergeCells count="10">
    <mergeCell ref="I1:N1"/>
    <mergeCell ref="A2:J2"/>
    <mergeCell ref="B28:N28"/>
    <mergeCell ref="A3:A4"/>
    <mergeCell ref="B6:N6"/>
    <mergeCell ref="B10:N10"/>
    <mergeCell ref="B15:N15"/>
    <mergeCell ref="B19:N19"/>
    <mergeCell ref="B23:N23"/>
    <mergeCell ref="B3:N3"/>
  </mergeCells>
  <conditionalFormatting sqref="B17:N18">
    <cfRule type="cellIs" dxfId="34" priority="14" operator="lessThan">
      <formula>1</formula>
    </cfRule>
  </conditionalFormatting>
  <conditionalFormatting sqref="B25:N25">
    <cfRule type="cellIs" dxfId="33" priority="10" operator="lessThan">
      <formula>0</formula>
    </cfRule>
  </conditionalFormatting>
  <conditionalFormatting sqref="C5:D5 F5:N5">
    <cfRule type="cellIs" dxfId="32" priority="8" operator="greaterThan">
      <formula>0.1</formula>
    </cfRule>
  </conditionalFormatting>
  <conditionalFormatting sqref="B7:N7">
    <cfRule type="cellIs" dxfId="31" priority="5" operator="greaterThan">
      <formula>3</formula>
    </cfRule>
    <cfRule type="cellIs" dxfId="30" priority="6" operator="lessThan">
      <formula>1.2</formula>
    </cfRule>
  </conditionalFormatting>
  <conditionalFormatting sqref="B8:N8">
    <cfRule type="cellIs" dxfId="29" priority="3" operator="greaterThan">
      <formula>1.5</formula>
    </cfRule>
    <cfRule type="cellIs" dxfId="28" priority="4" operator="lessThan">
      <formula>0.8</formula>
    </cfRule>
  </conditionalFormatting>
  <conditionalFormatting sqref="B9:N9">
    <cfRule type="cellIs" dxfId="27" priority="2" operator="lessThan">
      <formula>0.2</formula>
    </cfRule>
  </conditionalFormatting>
  <conditionalFormatting sqref="B16:N16">
    <cfRule type="cellIs" dxfId="26" priority="1" operator="greaterThan">
      <formula>0.5</formula>
    </cfRule>
  </conditionalFormatting>
  <hyperlinks>
    <hyperlink ref="A19" location="_ftn1" display="_ftn1"/>
    <hyperlink ref="A39" location="_ftnref1" display="_ftnref1"/>
  </hyperlinks>
  <pageMargins left="0.23622047244094491" right="0.23622047244094491" top="0.74803149606299213" bottom="0.74803149606299213" header="0.31496062992125984" footer="0.31496062992125984"/>
  <pageSetup paperSize="9" scale="86" orientation="landscape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45"/>
  <sheetViews>
    <sheetView showGridLines="0" topLeftCell="A4" zoomScaleNormal="100" workbookViewId="0">
      <selection activeCell="B27" sqref="B27"/>
    </sheetView>
  </sheetViews>
  <sheetFormatPr defaultColWidth="9.140625" defaultRowHeight="12" x14ac:dyDescent="0.2"/>
  <cols>
    <col min="1" max="1" width="47.140625" style="24" customWidth="1"/>
    <col min="2" max="16384" width="9.140625" style="24"/>
  </cols>
  <sheetData>
    <row r="1" spans="1:14" x14ac:dyDescent="0.2">
      <c r="I1" s="154" t="s">
        <v>228</v>
      </c>
      <c r="J1" s="154"/>
      <c r="K1" s="154"/>
      <c r="L1" s="154"/>
      <c r="M1" s="154"/>
      <c r="N1" s="154"/>
    </row>
    <row r="2" spans="1:14" x14ac:dyDescent="0.2">
      <c r="A2" s="24" t="s">
        <v>225</v>
      </c>
    </row>
    <row r="3" spans="1:14" ht="15" x14ac:dyDescent="0.25">
      <c r="A3" s="158" t="s">
        <v>107</v>
      </c>
      <c r="B3" s="159" t="s">
        <v>99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1"/>
    </row>
    <row r="4" spans="1:14" x14ac:dyDescent="0.2">
      <c r="A4" s="158"/>
      <c r="B4" s="64" t="str">
        <f>'Rach.przepł.pien.'!B5</f>
        <v>n - 2</v>
      </c>
      <c r="C4" s="64" t="str">
        <f>'Rach.przepł.pien.'!C5</f>
        <v>n - 1</v>
      </c>
      <c r="D4" s="64" t="str">
        <f>'Rach.przepł.pien.'!D5</f>
        <v>n</v>
      </c>
      <c r="E4" s="64" t="str">
        <f>'Rach.przepł.pien.'!E5</f>
        <v xml:space="preserve"> bieżący</v>
      </c>
      <c r="F4" s="64" t="str">
        <f>'Rach.przepł.pien.'!F5</f>
        <v>n + 1</v>
      </c>
      <c r="G4" s="64" t="str">
        <f>'Rach.przepł.pien.'!G5</f>
        <v>n + 2</v>
      </c>
      <c r="H4" s="64" t="str">
        <f>'Rach.przepł.pien.'!H5</f>
        <v>n + 3</v>
      </c>
      <c r="I4" s="64" t="str">
        <f>'Rach.przepł.pien.'!I5</f>
        <v>n + 4</v>
      </c>
      <c r="J4" s="64" t="str">
        <f>'Rach.przepł.pien.'!J5</f>
        <v>n + 5</v>
      </c>
      <c r="K4" s="64"/>
      <c r="L4" s="64"/>
      <c r="M4" s="64"/>
      <c r="N4" s="64"/>
    </row>
    <row r="5" spans="1:14" x14ac:dyDescent="0.2">
      <c r="A5" s="65" t="s">
        <v>116</v>
      </c>
      <c r="B5" s="162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4"/>
    </row>
    <row r="6" spans="1:14" s="14" customFormat="1" ht="12" customHeight="1" x14ac:dyDescent="0.2">
      <c r="A6" s="73" t="s">
        <v>118</v>
      </c>
      <c r="B6" s="74" t="str">
        <f>IF('Rach.przepł.pien.'!B15&gt;=0, " + ", " - ")</f>
        <v xml:space="preserve"> + </v>
      </c>
      <c r="C6" s="74" t="str">
        <f>IF('Rach.przepł.pien.'!C15&gt;=0, " + ", " - ")</f>
        <v xml:space="preserve"> + </v>
      </c>
      <c r="D6" s="74" t="str">
        <f>IF('Rach.przepł.pien.'!D15&gt;=0, " + ", " - ")</f>
        <v xml:space="preserve"> + </v>
      </c>
      <c r="E6" s="74" t="str">
        <f>IF('Rach.przepł.pien.'!E15&gt;=0, " + ", " - ")</f>
        <v xml:space="preserve"> + </v>
      </c>
      <c r="F6" s="74" t="str">
        <f>IF('Rach.przepł.pien.'!F15&gt;=0, " + ", " - ")</f>
        <v xml:space="preserve"> + </v>
      </c>
      <c r="G6" s="74" t="str">
        <f>IF('Rach.przepł.pien.'!G15&gt;=0, " + ", " - ")</f>
        <v xml:space="preserve"> + </v>
      </c>
      <c r="H6" s="74" t="str">
        <f>IF('Rach.przepł.pien.'!H15&gt;=0, " + ", " - ")</f>
        <v xml:space="preserve"> + </v>
      </c>
      <c r="I6" s="74" t="str">
        <f>IF('Rach.przepł.pien.'!I15&gt;=0, " + ", " - ")</f>
        <v xml:space="preserve"> + </v>
      </c>
      <c r="J6" s="74" t="str">
        <f>IF('Rach.przepł.pien.'!J15&gt;=0, " + ", " - ")</f>
        <v xml:space="preserve"> + </v>
      </c>
      <c r="K6" s="74" t="str">
        <f>IF('Rach.przepł.pien.'!K15&gt;=0, " + ", " - ")</f>
        <v xml:space="preserve"> + </v>
      </c>
      <c r="L6" s="74" t="str">
        <f>IF('Rach.przepł.pien.'!L15&gt;=0, " + ", " - ")</f>
        <v xml:space="preserve"> + </v>
      </c>
      <c r="M6" s="74" t="str">
        <f>IF('Rach.przepł.pien.'!M15&gt;=0, " + ", " - ")</f>
        <v xml:space="preserve"> + </v>
      </c>
      <c r="N6" s="74" t="str">
        <f>IF('Rach.przepł.pien.'!N15&gt;=0, " + ", " - ")</f>
        <v xml:space="preserve"> + </v>
      </c>
    </row>
    <row r="7" spans="1:14" s="14" customFormat="1" ht="12" customHeight="1" x14ac:dyDescent="0.2">
      <c r="A7" s="73" t="s">
        <v>119</v>
      </c>
      <c r="B7" s="74" t="str">
        <f>IF('Rach.przepł.pien.'!B25&gt;=0, " + ", " - ")</f>
        <v xml:space="preserve"> + </v>
      </c>
      <c r="C7" s="74" t="str">
        <f>IF('Rach.przepł.pien.'!C25&gt;=0, " + ", " - ")</f>
        <v xml:space="preserve"> + </v>
      </c>
      <c r="D7" s="74" t="str">
        <f>IF('Rach.przepł.pien.'!D25&gt;=0, " + ", " - ")</f>
        <v xml:space="preserve"> + </v>
      </c>
      <c r="E7" s="74" t="str">
        <f>IF('Rach.przepł.pien.'!E25&gt;=0, " + ", " - ")</f>
        <v xml:space="preserve"> + </v>
      </c>
      <c r="F7" s="74" t="str">
        <f>IF('Rach.przepł.pien.'!F25&gt;=0, " + ", " - ")</f>
        <v xml:space="preserve"> + </v>
      </c>
      <c r="G7" s="74" t="str">
        <f>IF('Rach.przepł.pien.'!G25&gt;=0, " + ", " - ")</f>
        <v xml:space="preserve"> + </v>
      </c>
      <c r="H7" s="74" t="str">
        <f>IF('Rach.przepł.pien.'!H25&gt;=0, " + ", " - ")</f>
        <v xml:space="preserve"> + </v>
      </c>
      <c r="I7" s="74" t="str">
        <f>IF('Rach.przepł.pien.'!I25&gt;=0, " + ", " - ")</f>
        <v xml:space="preserve"> + </v>
      </c>
      <c r="J7" s="74" t="str">
        <f>IF('Rach.przepł.pien.'!J25&gt;=0, " + ", " - ")</f>
        <v xml:space="preserve"> + </v>
      </c>
      <c r="K7" s="74" t="str">
        <f>IF('Rach.przepł.pien.'!K25&gt;=0, " + ", " - ")</f>
        <v xml:space="preserve"> + </v>
      </c>
      <c r="L7" s="74" t="str">
        <f>IF('Rach.przepł.pien.'!L25&gt;=0, " + ", " - ")</f>
        <v xml:space="preserve"> + </v>
      </c>
      <c r="M7" s="74" t="str">
        <f>IF('Rach.przepł.pien.'!M25&gt;=0, " + ", " - ")</f>
        <v xml:space="preserve"> + </v>
      </c>
      <c r="N7" s="74" t="str">
        <f>IF('Rach.przepł.pien.'!N25&gt;=0, " + ", " - ")</f>
        <v xml:space="preserve"> + </v>
      </c>
    </row>
    <row r="8" spans="1:14" s="14" customFormat="1" ht="12" customHeight="1" x14ac:dyDescent="0.2">
      <c r="A8" s="73" t="s">
        <v>120</v>
      </c>
      <c r="B8" s="74" t="str">
        <f>IF('Rach.przepł.pien.'!B36&gt;=0, "+", "-")</f>
        <v>+</v>
      </c>
      <c r="C8" s="74" t="str">
        <f>IF('Rach.przepł.pien.'!C36&gt;=0, "+", "-")</f>
        <v>+</v>
      </c>
      <c r="D8" s="74" t="str">
        <f>IF('Rach.przepł.pien.'!D36&gt;=0, "+", "-")</f>
        <v>+</v>
      </c>
      <c r="E8" s="74" t="str">
        <f>IF('Rach.przepł.pien.'!E36&gt;=0, "+", "-")</f>
        <v>+</v>
      </c>
      <c r="F8" s="74" t="str">
        <f>IF('Rach.przepł.pien.'!F36&gt;=0, "+", "-")</f>
        <v>+</v>
      </c>
      <c r="G8" s="74" t="str">
        <f>IF('Rach.przepł.pien.'!G36&gt;=0, "+", "-")</f>
        <v>+</v>
      </c>
      <c r="H8" s="74" t="str">
        <f>IF('Rach.przepł.pien.'!H36&gt;=0, "+", "-")</f>
        <v>+</v>
      </c>
      <c r="I8" s="74" t="str">
        <f>IF('Rach.przepł.pien.'!I36&gt;=0, "+", "-")</f>
        <v>+</v>
      </c>
      <c r="J8" s="74" t="str">
        <f>IF('Rach.przepł.pien.'!J36&gt;=0, "+", "-")</f>
        <v>+</v>
      </c>
      <c r="K8" s="74" t="str">
        <f>IF('Rach.przepł.pien.'!K36&gt;=0, "+", "-")</f>
        <v>+</v>
      </c>
      <c r="L8" s="74" t="str">
        <f>IF('Rach.przepł.pien.'!L36&gt;=0, "+", "-")</f>
        <v>+</v>
      </c>
      <c r="M8" s="74" t="str">
        <f>IF('Rach.przepł.pien.'!M36&gt;=0, "+", "-")</f>
        <v>+</v>
      </c>
      <c r="N8" s="74" t="str">
        <f>IF('Rach.przepł.pien.'!N36&gt;=0, "+", "-")</f>
        <v>+</v>
      </c>
    </row>
    <row r="9" spans="1:14" ht="12" customHeight="1" x14ac:dyDescent="0.2">
      <c r="A9" s="66"/>
      <c r="B9" s="67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9"/>
    </row>
    <row r="10" spans="1:14" ht="30.75" customHeight="1" x14ac:dyDescent="0.2">
      <c r="A10" s="70" t="s">
        <v>108</v>
      </c>
      <c r="B10" s="151" t="s">
        <v>231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3"/>
    </row>
    <row r="11" spans="1:14" ht="50.25" customHeight="1" x14ac:dyDescent="0.2">
      <c r="A11" s="70" t="s">
        <v>109</v>
      </c>
      <c r="B11" s="151" t="s">
        <v>232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3"/>
    </row>
    <row r="12" spans="1:14" ht="32.25" customHeight="1" x14ac:dyDescent="0.2">
      <c r="A12" s="70" t="s">
        <v>110</v>
      </c>
      <c r="B12" s="151" t="s">
        <v>233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3"/>
    </row>
    <row r="13" spans="1:14" ht="35.25" customHeight="1" x14ac:dyDescent="0.2">
      <c r="A13" s="70" t="s">
        <v>111</v>
      </c>
      <c r="B13" s="151" t="s">
        <v>234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3"/>
    </row>
    <row r="14" spans="1:14" ht="36" customHeight="1" x14ac:dyDescent="0.2">
      <c r="A14" s="70" t="s">
        <v>112</v>
      </c>
      <c r="B14" s="151" t="s">
        <v>235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3"/>
    </row>
    <row r="15" spans="1:14" ht="39.75" customHeight="1" x14ac:dyDescent="0.2">
      <c r="A15" s="70" t="s">
        <v>113</v>
      </c>
      <c r="B15" s="151" t="s">
        <v>236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3"/>
    </row>
    <row r="16" spans="1:14" ht="31.5" customHeight="1" x14ac:dyDescent="0.2">
      <c r="A16" s="70" t="s">
        <v>114</v>
      </c>
      <c r="B16" s="151" t="s">
        <v>237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</row>
    <row r="17" spans="1:14" ht="39.75" customHeight="1" x14ac:dyDescent="0.2">
      <c r="A17" s="70" t="s">
        <v>115</v>
      </c>
      <c r="B17" s="151" t="s">
        <v>238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3"/>
    </row>
    <row r="18" spans="1:14" ht="12" customHeight="1" x14ac:dyDescent="0.2">
      <c r="A18" s="65" t="s">
        <v>117</v>
      </c>
      <c r="B18" s="155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7"/>
    </row>
    <row r="19" spans="1:14" s="14" customFormat="1" ht="12" customHeight="1" x14ac:dyDescent="0.2">
      <c r="A19" s="73" t="s">
        <v>121</v>
      </c>
      <c r="B19" s="75" t="e">
        <f>'Rach.przepł.pien.'!B15/'Rachunek zysków i strat'!B6</f>
        <v>#DIV/0!</v>
      </c>
      <c r="C19" s="75" t="e">
        <f>'Rach.przepł.pien.'!C15/'Rachunek zysków i strat'!C6</f>
        <v>#DIV/0!</v>
      </c>
      <c r="D19" s="75" t="e">
        <f>'Rach.przepł.pien.'!D15/'Rachunek zysków i strat'!D6</f>
        <v>#DIV/0!</v>
      </c>
      <c r="E19" s="75" t="e">
        <f>'Rach.przepł.pien.'!E15/'Rachunek zysków i strat'!E6</f>
        <v>#DIV/0!</v>
      </c>
      <c r="F19" s="75" t="e">
        <f>'Rach.przepł.pien.'!F15/'Rachunek zysków i strat'!F6</f>
        <v>#DIV/0!</v>
      </c>
      <c r="G19" s="75" t="e">
        <f>'Rach.przepł.pien.'!G15/'Rachunek zysków i strat'!G6</f>
        <v>#DIV/0!</v>
      </c>
      <c r="H19" s="75" t="e">
        <f>'Rach.przepł.pien.'!H15/'Rachunek zysków i strat'!H6</f>
        <v>#DIV/0!</v>
      </c>
      <c r="I19" s="75" t="e">
        <f>'Rach.przepł.pien.'!I15/'Rachunek zysków i strat'!I6</f>
        <v>#DIV/0!</v>
      </c>
      <c r="J19" s="75" t="e">
        <f>'Rach.przepł.pien.'!J15/'Rachunek zysków i strat'!J6</f>
        <v>#DIV/0!</v>
      </c>
      <c r="K19" s="75" t="e">
        <f>'Rach.przepł.pien.'!K15/'Rachunek zysków i strat'!K6</f>
        <v>#DIV/0!</v>
      </c>
      <c r="L19" s="75" t="e">
        <f>'Rach.przepł.pien.'!L15/'Rachunek zysków i strat'!L6</f>
        <v>#DIV/0!</v>
      </c>
      <c r="M19" s="75" t="e">
        <f>'Rach.przepł.pien.'!M15/'Rachunek zysków i strat'!M6</f>
        <v>#DIV/0!</v>
      </c>
      <c r="N19" s="75" t="e">
        <f>'Rach.przepł.pien.'!N15/'Rachunek zysków i strat'!N6</f>
        <v>#DIV/0!</v>
      </c>
    </row>
    <row r="20" spans="1:14" s="14" customFormat="1" ht="12" customHeight="1" x14ac:dyDescent="0.2">
      <c r="A20" s="73" t="s">
        <v>122</v>
      </c>
      <c r="B20" s="75" t="e">
        <f>'Rach.przepł.pien.'!B7/(Bilans!B25/2)</f>
        <v>#DIV/0!</v>
      </c>
      <c r="C20" s="75" t="e">
        <f>'Rach.przepł.pien.'!C7/((Bilans!C25+Bilans!B25)/2)</f>
        <v>#DIV/0!</v>
      </c>
      <c r="D20" s="75" t="e">
        <f>'Rach.przepł.pien.'!D7/((Bilans!D25+Bilans!C25)/2)</f>
        <v>#DIV/0!</v>
      </c>
      <c r="E20" s="75" t="e">
        <f>'Rach.przepł.pien.'!E7/((Bilans!E25+Bilans!D25)/2)</f>
        <v>#DIV/0!</v>
      </c>
      <c r="F20" s="75" t="e">
        <f>'Rach.przepł.pien.'!F7/((Bilans!F25+Bilans!E25)/2)</f>
        <v>#DIV/0!</v>
      </c>
      <c r="G20" s="75" t="e">
        <f>'Rach.przepł.pien.'!G7/((Bilans!G25+Bilans!F25)/2)</f>
        <v>#DIV/0!</v>
      </c>
      <c r="H20" s="75" t="e">
        <f>'Rach.przepł.pien.'!H7/((Bilans!H25+Bilans!G25)/2)</f>
        <v>#DIV/0!</v>
      </c>
      <c r="I20" s="75" t="e">
        <f>'Rach.przepł.pien.'!I7/((Bilans!I25+Bilans!H25)/2)</f>
        <v>#DIV/0!</v>
      </c>
      <c r="J20" s="75" t="e">
        <f>'Rach.przepł.pien.'!J7/((Bilans!J25+Bilans!I25)/2)</f>
        <v>#DIV/0!</v>
      </c>
      <c r="K20" s="75" t="e">
        <f>'Rach.przepł.pien.'!K7/((Bilans!K25+Bilans!J25)/2)</f>
        <v>#DIV/0!</v>
      </c>
      <c r="L20" s="75" t="e">
        <f>'Rach.przepł.pien.'!L7/((Bilans!L25+Bilans!K25)/2)</f>
        <v>#DIV/0!</v>
      </c>
      <c r="M20" s="75" t="e">
        <f>'Rach.przepł.pien.'!M7/((Bilans!M25+Bilans!L25)/2)</f>
        <v>#DIV/0!</v>
      </c>
      <c r="N20" s="75" t="e">
        <f>'Rach.przepł.pien.'!N7/((Bilans!N25+Bilans!M25)/2)</f>
        <v>#DIV/0!</v>
      </c>
    </row>
    <row r="21" spans="1:14" s="14" customFormat="1" ht="11.25" customHeight="1" x14ac:dyDescent="0.2">
      <c r="A21" s="73" t="s">
        <v>248</v>
      </c>
      <c r="B21" s="75" t="e">
        <f>'Rach.przepł.pien.'!B15/(Bilans!B27/2)</f>
        <v>#DIV/0!</v>
      </c>
      <c r="C21" s="75" t="e">
        <f>'Rach.przepł.pien.'!C7/((Bilans!C27+Bilans!B27)/2)</f>
        <v>#DIV/0!</v>
      </c>
      <c r="D21" s="75" t="e">
        <f>'Rach.przepł.pien.'!D7/((Bilans!D27+Bilans!C27)/2)</f>
        <v>#DIV/0!</v>
      </c>
      <c r="E21" s="75" t="e">
        <f>'Rach.przepł.pien.'!E7/((Bilans!E27+Bilans!D27)/2)</f>
        <v>#DIV/0!</v>
      </c>
      <c r="F21" s="75" t="e">
        <f>'Rach.przepł.pien.'!F7/((Bilans!F27+Bilans!E27)/2)</f>
        <v>#DIV/0!</v>
      </c>
      <c r="G21" s="75" t="e">
        <f>'Rach.przepł.pien.'!G7/((Bilans!G27+Bilans!F27)/2)</f>
        <v>#DIV/0!</v>
      </c>
      <c r="H21" s="75" t="e">
        <f>'Rach.przepł.pien.'!H7/((Bilans!H27+Bilans!G27)/2)</f>
        <v>#DIV/0!</v>
      </c>
      <c r="I21" s="75" t="e">
        <f>'Rach.przepł.pien.'!I7/((Bilans!I27+Bilans!H27)/2)</f>
        <v>#DIV/0!</v>
      </c>
      <c r="J21" s="75" t="e">
        <f>'Rach.przepł.pien.'!J7/((Bilans!J27+Bilans!I27)/2)</f>
        <v>#DIV/0!</v>
      </c>
      <c r="K21" s="75" t="e">
        <f>'Rach.przepł.pien.'!K7/((Bilans!K27+Bilans!J27)/2)</f>
        <v>#DIV/0!</v>
      </c>
      <c r="L21" s="75" t="e">
        <f>'Rach.przepł.pien.'!L7/((Bilans!L27+Bilans!K27)/2)</f>
        <v>#DIV/0!</v>
      </c>
      <c r="M21" s="75" t="e">
        <f>'Rach.przepł.pien.'!M7/((Bilans!M27+Bilans!L27)/2)</f>
        <v>#DIV/0!</v>
      </c>
      <c r="N21" s="75" t="e">
        <f>'Rach.przepł.pien.'!N7/((Bilans!N27+Bilans!M27)/2)</f>
        <v>#DIV/0!</v>
      </c>
    </row>
    <row r="22" spans="1:14" x14ac:dyDescent="0.2">
      <c r="A22" s="65" t="s">
        <v>123</v>
      </c>
      <c r="B22" s="155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7"/>
    </row>
    <row r="23" spans="1:14" s="14" customFormat="1" ht="24" x14ac:dyDescent="0.2">
      <c r="A23" s="73" t="s">
        <v>125</v>
      </c>
      <c r="B23" s="87">
        <f>'Rachunek zysków i strat'!B6 - (Bilans!B18 - Bilans!B18/2)</f>
        <v>0</v>
      </c>
      <c r="C23" s="87">
        <f>'Rachunek zysków i strat'!C6-(Bilans!C18-Bilans!B18)</f>
        <v>0</v>
      </c>
      <c r="D23" s="87">
        <f>'Rachunek zysków i strat'!D6-(Bilans!D18-Bilans!C18)</f>
        <v>0</v>
      </c>
      <c r="E23" s="87">
        <f>'Rachunek zysków i strat'!E6-(Bilans!E18-Bilans!D18)</f>
        <v>0</v>
      </c>
      <c r="F23" s="87">
        <f>'Rachunek zysków i strat'!F6-(Bilans!F18-Bilans!E18)</f>
        <v>0</v>
      </c>
      <c r="G23" s="87">
        <f>'Rachunek zysków i strat'!G6-(Bilans!G18-Bilans!F18)</f>
        <v>0</v>
      </c>
      <c r="H23" s="87">
        <f>'Rachunek zysków i strat'!H6-(Bilans!H18-Bilans!G18)</f>
        <v>0</v>
      </c>
      <c r="I23" s="87">
        <f>'Rachunek zysków i strat'!I6-(Bilans!I18-Bilans!H18)</f>
        <v>0</v>
      </c>
      <c r="J23" s="87">
        <f>'Rachunek zysków i strat'!J6-(Bilans!J18-Bilans!I18)</f>
        <v>0</v>
      </c>
      <c r="K23" s="87">
        <f>'Rachunek zysków i strat'!K6-(Bilans!K18-Bilans!J18)</f>
        <v>0</v>
      </c>
      <c r="L23" s="87">
        <f>'Rachunek zysków i strat'!L6-(Bilans!L18-Bilans!K18)</f>
        <v>0</v>
      </c>
      <c r="M23" s="87">
        <f>'Rachunek zysków i strat'!M6-(Bilans!M18-Bilans!L18)</f>
        <v>0</v>
      </c>
      <c r="N23" s="87">
        <f>'Rachunek zysków i strat'!N6-(Bilans!N18-Bilans!M18)</f>
        <v>0</v>
      </c>
    </row>
    <row r="24" spans="1:14" s="14" customFormat="1" x14ac:dyDescent="0.2">
      <c r="A24" s="73" t="s">
        <v>124</v>
      </c>
      <c r="B24" s="87">
        <f>'Rachunek zysków i strat'!B6</f>
        <v>0</v>
      </c>
      <c r="C24" s="87">
        <f>'Rachunek zysków i strat'!C6</f>
        <v>0</v>
      </c>
      <c r="D24" s="87">
        <f>'Rachunek zysków i strat'!D6</f>
        <v>0</v>
      </c>
      <c r="E24" s="87">
        <f>'Rachunek zysków i strat'!E6</f>
        <v>0</v>
      </c>
      <c r="F24" s="87">
        <f>'Rachunek zysków i strat'!F6</f>
        <v>0</v>
      </c>
      <c r="G24" s="87">
        <f>'Rachunek zysków i strat'!G6</f>
        <v>0</v>
      </c>
      <c r="H24" s="87">
        <f>'Rachunek zysków i strat'!H6</f>
        <v>0</v>
      </c>
      <c r="I24" s="87">
        <f>'Rachunek zysków i strat'!I6</f>
        <v>0</v>
      </c>
      <c r="J24" s="87">
        <f>'Rachunek zysków i strat'!J6</f>
        <v>0</v>
      </c>
      <c r="K24" s="87">
        <f>'Rachunek zysków i strat'!K6</f>
        <v>0</v>
      </c>
      <c r="L24" s="87">
        <f>'Rachunek zysków i strat'!L6</f>
        <v>0</v>
      </c>
      <c r="M24" s="87">
        <f>'Rachunek zysków i strat'!M6</f>
        <v>0</v>
      </c>
      <c r="N24" s="87">
        <f>'Rachunek zysków i strat'!N6</f>
        <v>0</v>
      </c>
    </row>
    <row r="25" spans="1:14" s="14" customFormat="1" x14ac:dyDescent="0.2">
      <c r="A25" s="73" t="s">
        <v>126</v>
      </c>
      <c r="B25" s="76" t="e">
        <f>B23/B24</f>
        <v>#DIV/0!</v>
      </c>
      <c r="C25" s="76" t="e">
        <f t="shared" ref="C25" si="0">C23/C24</f>
        <v>#DIV/0!</v>
      </c>
      <c r="D25" s="76" t="e">
        <f t="shared" ref="D25" si="1">D23/D24</f>
        <v>#DIV/0!</v>
      </c>
      <c r="E25" s="76" t="e">
        <f t="shared" ref="E25" si="2">E23/E24</f>
        <v>#DIV/0!</v>
      </c>
      <c r="F25" s="76" t="e">
        <f t="shared" ref="F25" si="3">F23/F24</f>
        <v>#DIV/0!</v>
      </c>
      <c r="G25" s="76" t="e">
        <f t="shared" ref="G25" si="4">G23/G24</f>
        <v>#DIV/0!</v>
      </c>
      <c r="H25" s="76" t="e">
        <f t="shared" ref="H25" si="5">H23/H24</f>
        <v>#DIV/0!</v>
      </c>
      <c r="I25" s="76" t="e">
        <f t="shared" ref="I25" si="6">I23/I24</f>
        <v>#DIV/0!</v>
      </c>
      <c r="J25" s="76" t="e">
        <f t="shared" ref="J25" si="7">J23/J24</f>
        <v>#DIV/0!</v>
      </c>
      <c r="K25" s="76" t="e">
        <f t="shared" ref="K25" si="8">K23/K24</f>
        <v>#DIV/0!</v>
      </c>
      <c r="L25" s="76" t="e">
        <f t="shared" ref="L25" si="9">L23/L24</f>
        <v>#DIV/0!</v>
      </c>
      <c r="M25" s="76" t="e">
        <f t="shared" ref="M25" si="10">M23/M24</f>
        <v>#DIV/0!</v>
      </c>
      <c r="N25" s="76" t="e">
        <f t="shared" ref="N25" si="11">N23/N24</f>
        <v>#DIV/0!</v>
      </c>
    </row>
    <row r="26" spans="1:14" x14ac:dyDescent="0.2">
      <c r="A26" s="65" t="s">
        <v>127</v>
      </c>
      <c r="B26" s="155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7"/>
    </row>
    <row r="27" spans="1:14" s="14" customFormat="1" x14ac:dyDescent="0.2">
      <c r="A27" s="73" t="s">
        <v>128</v>
      </c>
      <c r="B27" s="88">
        <f>'Rach.przepł.pien.'!B25</f>
        <v>0</v>
      </c>
      <c r="C27" s="88">
        <f>'Rach.przepł.pien.'!C25</f>
        <v>0</v>
      </c>
      <c r="D27" s="88">
        <f>'Rach.przepł.pien.'!D25</f>
        <v>0</v>
      </c>
      <c r="E27" s="88">
        <f>'Rach.przepł.pien.'!E25</f>
        <v>0</v>
      </c>
      <c r="F27" s="88">
        <f>'Rach.przepł.pien.'!F25</f>
        <v>0</v>
      </c>
      <c r="G27" s="88">
        <f>'Rach.przepł.pien.'!G25</f>
        <v>0</v>
      </c>
      <c r="H27" s="88">
        <f>'Rach.przepł.pien.'!H25</f>
        <v>0</v>
      </c>
      <c r="I27" s="88">
        <f>'Rach.przepł.pien.'!I25</f>
        <v>0</v>
      </c>
      <c r="J27" s="88">
        <f>'Rach.przepł.pien.'!J25</f>
        <v>0</v>
      </c>
      <c r="K27" s="88">
        <f>'Rach.przepł.pien.'!K25</f>
        <v>0</v>
      </c>
      <c r="L27" s="88">
        <f>'Rach.przepł.pien.'!L25</f>
        <v>0</v>
      </c>
      <c r="M27" s="88">
        <f>'Rach.przepł.pien.'!M25</f>
        <v>0</v>
      </c>
      <c r="N27" s="88">
        <f>'Rach.przepł.pien.'!N25</f>
        <v>0</v>
      </c>
    </row>
    <row r="28" spans="1:14" s="14" customFormat="1" x14ac:dyDescent="0.2">
      <c r="A28" s="73" t="s">
        <v>129</v>
      </c>
      <c r="B28" s="88">
        <f>'Rach.przepł.pien.'!B15+'Rach.przepł.pien.'!B36</f>
        <v>0</v>
      </c>
      <c r="C28" s="88">
        <f>'Rach.przepł.pien.'!C15+'Rach.przepł.pien.'!C36</f>
        <v>0</v>
      </c>
      <c r="D28" s="88">
        <f>'Rach.przepł.pien.'!D15+'Rach.przepł.pien.'!D36</f>
        <v>0</v>
      </c>
      <c r="E28" s="88">
        <f>'Rach.przepł.pien.'!E15+'Rach.przepł.pien.'!E36</f>
        <v>0</v>
      </c>
      <c r="F28" s="88">
        <f>'Rach.przepł.pien.'!F15+'Rach.przepł.pien.'!F36</f>
        <v>0</v>
      </c>
      <c r="G28" s="88">
        <f>'Rach.przepł.pien.'!G15+'Rach.przepł.pien.'!G36</f>
        <v>0</v>
      </c>
      <c r="H28" s="88">
        <f>'Rach.przepł.pien.'!H15+'Rach.przepł.pien.'!H36</f>
        <v>0</v>
      </c>
      <c r="I28" s="88">
        <f>'Rach.przepł.pien.'!I15+'Rach.przepł.pien.'!I36</f>
        <v>0</v>
      </c>
      <c r="J28" s="88">
        <f>'Rach.przepł.pien.'!J15+'Rach.przepł.pien.'!J36</f>
        <v>0</v>
      </c>
      <c r="K28" s="88">
        <f>'Rach.przepł.pien.'!K15+'Rach.przepł.pien.'!K36</f>
        <v>0</v>
      </c>
      <c r="L28" s="88">
        <f>'Rach.przepł.pien.'!L15+'Rach.przepł.pien.'!L36</f>
        <v>0</v>
      </c>
      <c r="M28" s="88">
        <f>'Rach.przepł.pien.'!M15+'Rach.przepł.pien.'!M36</f>
        <v>0</v>
      </c>
      <c r="N28" s="88">
        <f>'Rach.przepł.pien.'!N15+'Rach.przepł.pien.'!N36</f>
        <v>0</v>
      </c>
    </row>
    <row r="29" spans="1:14" s="14" customFormat="1" x14ac:dyDescent="0.2">
      <c r="A29" s="73" t="s">
        <v>126</v>
      </c>
      <c r="B29" s="77" t="e">
        <f>B27/B28</f>
        <v>#DIV/0!</v>
      </c>
      <c r="C29" s="77" t="e">
        <f t="shared" ref="C29:N29" si="12">C27/C28</f>
        <v>#DIV/0!</v>
      </c>
      <c r="D29" s="77" t="e">
        <f t="shared" si="12"/>
        <v>#DIV/0!</v>
      </c>
      <c r="E29" s="77" t="e">
        <f t="shared" si="12"/>
        <v>#DIV/0!</v>
      </c>
      <c r="F29" s="77" t="e">
        <f t="shared" si="12"/>
        <v>#DIV/0!</v>
      </c>
      <c r="G29" s="77" t="e">
        <f t="shared" si="12"/>
        <v>#DIV/0!</v>
      </c>
      <c r="H29" s="77" t="e">
        <f t="shared" si="12"/>
        <v>#DIV/0!</v>
      </c>
      <c r="I29" s="77" t="e">
        <f t="shared" si="12"/>
        <v>#DIV/0!</v>
      </c>
      <c r="J29" s="77" t="e">
        <f t="shared" si="12"/>
        <v>#DIV/0!</v>
      </c>
      <c r="K29" s="77" t="e">
        <f t="shared" si="12"/>
        <v>#DIV/0!</v>
      </c>
      <c r="L29" s="77" t="e">
        <f t="shared" si="12"/>
        <v>#DIV/0!</v>
      </c>
      <c r="M29" s="77" t="e">
        <f t="shared" si="12"/>
        <v>#DIV/0!</v>
      </c>
      <c r="N29" s="77" t="e">
        <f t="shared" si="12"/>
        <v>#DIV/0!</v>
      </c>
    </row>
    <row r="30" spans="1:14" ht="24" x14ac:dyDescent="0.2">
      <c r="A30" s="65" t="s">
        <v>132</v>
      </c>
      <c r="B30" s="155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7"/>
    </row>
    <row r="31" spans="1:14" s="14" customFormat="1" x14ac:dyDescent="0.2">
      <c r="A31" s="73" t="s">
        <v>130</v>
      </c>
      <c r="B31" s="19">
        <f>IF('Rach.przepł.pien.'!B15&gt;0,'Rach.przepł.pien.'!B15,0)</f>
        <v>0</v>
      </c>
      <c r="C31" s="19">
        <f>IF('Rach.przepł.pien.'!C15&gt;0,'Rach.przepł.pien.'!C15,0)</f>
        <v>0</v>
      </c>
      <c r="D31" s="19">
        <f>IF('Rach.przepł.pien.'!D15&gt;0,'Rach.przepł.pien.'!D15,0)</f>
        <v>0</v>
      </c>
      <c r="E31" s="19">
        <f>IF('Rach.przepł.pien.'!E15&gt;0,'Rach.przepł.pien.'!E15,0)</f>
        <v>0</v>
      </c>
      <c r="F31" s="19">
        <f>IF('Rach.przepł.pien.'!F15&gt;0,'Rach.przepł.pien.'!F15,0)</f>
        <v>0</v>
      </c>
      <c r="G31" s="19">
        <f>IF('Rach.przepł.pien.'!G15&gt;0,'Rach.przepł.pien.'!G15,0)</f>
        <v>0</v>
      </c>
      <c r="H31" s="19">
        <f>IF('Rach.przepł.pien.'!H15&gt;0,'Rach.przepł.pien.'!H15,0)</f>
        <v>0</v>
      </c>
      <c r="I31" s="19">
        <f>IF('Rach.przepł.pien.'!I15&gt;0,'Rach.przepł.pien.'!I15,0)</f>
        <v>0</v>
      </c>
      <c r="J31" s="19">
        <f>IF('Rach.przepł.pien.'!J15&gt;0,'Rach.przepł.pien.'!J15,0)</f>
        <v>0</v>
      </c>
      <c r="K31" s="19">
        <f>IF('Rach.przepł.pien.'!K15&gt;0,'Rach.przepł.pien.'!K15,0)</f>
        <v>0</v>
      </c>
      <c r="L31" s="19">
        <f>IF('Rach.przepł.pien.'!L15&gt;0,'Rach.przepł.pien.'!L15,0)</f>
        <v>0</v>
      </c>
      <c r="M31" s="19">
        <f>IF('Rach.przepł.pien.'!M15&gt;0,'Rach.przepł.pien.'!M15,0)</f>
        <v>0</v>
      </c>
      <c r="N31" s="19">
        <f>IF('Rach.przepł.pien.'!N15&gt;0,'Rach.przepł.pien.'!N15,0)</f>
        <v>0</v>
      </c>
    </row>
    <row r="32" spans="1:14" s="14" customFormat="1" x14ac:dyDescent="0.2">
      <c r="A32" s="73" t="s">
        <v>131</v>
      </c>
      <c r="B32" s="19">
        <f>'Rach.przepł.pien.'!B21+'Rach.przepł.pien.'!B32</f>
        <v>0</v>
      </c>
      <c r="C32" s="19">
        <f>'Rach.przepł.pien.'!C21+'Rach.przepł.pien.'!C32</f>
        <v>0</v>
      </c>
      <c r="D32" s="19">
        <f>'Rach.przepł.pien.'!D21+'Rach.przepł.pien.'!D32</f>
        <v>0</v>
      </c>
      <c r="E32" s="19">
        <f>'Rach.przepł.pien.'!E21+'Rach.przepł.pien.'!E32</f>
        <v>0</v>
      </c>
      <c r="F32" s="19">
        <f>'Rach.przepł.pien.'!F21+'Rach.przepł.pien.'!F32</f>
        <v>0</v>
      </c>
      <c r="G32" s="19">
        <f>'Rach.przepł.pien.'!G21+'Rach.przepł.pien.'!G32</f>
        <v>0</v>
      </c>
      <c r="H32" s="19">
        <f>'Rach.przepł.pien.'!H21+'Rach.przepł.pien.'!H32</f>
        <v>0</v>
      </c>
      <c r="I32" s="19">
        <f>'Rach.przepł.pien.'!I21+'Rach.przepł.pien.'!I32</f>
        <v>0</v>
      </c>
      <c r="J32" s="19">
        <f>'Rach.przepł.pien.'!J21+'Rach.przepł.pien.'!J32</f>
        <v>0</v>
      </c>
      <c r="K32" s="19">
        <f>'Rach.przepł.pien.'!K21+'Rach.przepł.pien.'!K32</f>
        <v>0</v>
      </c>
      <c r="L32" s="19">
        <f>'Rach.przepł.pien.'!L21+'Rach.przepł.pien.'!L32</f>
        <v>0</v>
      </c>
      <c r="M32" s="19">
        <f>'Rach.przepł.pien.'!M21+'Rach.przepł.pien.'!M32</f>
        <v>0</v>
      </c>
      <c r="N32" s="19">
        <f>'Rach.przepł.pien.'!N21+'Rach.przepł.pien.'!N32</f>
        <v>0</v>
      </c>
    </row>
    <row r="33" spans="1:14" s="14" customFormat="1" x14ac:dyDescent="0.2">
      <c r="A33" s="73" t="s">
        <v>126</v>
      </c>
      <c r="B33" s="78" t="e">
        <f>B31/B32</f>
        <v>#DIV/0!</v>
      </c>
      <c r="C33" s="78" t="e">
        <f t="shared" ref="C33:N33" si="13">C31/C32</f>
        <v>#DIV/0!</v>
      </c>
      <c r="D33" s="78" t="e">
        <f t="shared" si="13"/>
        <v>#DIV/0!</v>
      </c>
      <c r="E33" s="78" t="e">
        <f t="shared" si="13"/>
        <v>#DIV/0!</v>
      </c>
      <c r="F33" s="78" t="e">
        <f t="shared" si="13"/>
        <v>#DIV/0!</v>
      </c>
      <c r="G33" s="78" t="e">
        <f t="shared" si="13"/>
        <v>#DIV/0!</v>
      </c>
      <c r="H33" s="78" t="e">
        <f t="shared" si="13"/>
        <v>#DIV/0!</v>
      </c>
      <c r="I33" s="78" t="e">
        <f t="shared" si="13"/>
        <v>#DIV/0!</v>
      </c>
      <c r="J33" s="78" t="e">
        <f t="shared" si="13"/>
        <v>#DIV/0!</v>
      </c>
      <c r="K33" s="78" t="e">
        <f t="shared" si="13"/>
        <v>#DIV/0!</v>
      </c>
      <c r="L33" s="78" t="e">
        <f t="shared" si="13"/>
        <v>#DIV/0!</v>
      </c>
      <c r="M33" s="78" t="e">
        <f t="shared" si="13"/>
        <v>#DIV/0!</v>
      </c>
      <c r="N33" s="78" t="e">
        <f t="shared" si="13"/>
        <v>#DIV/0!</v>
      </c>
    </row>
    <row r="34" spans="1:14" x14ac:dyDescent="0.2">
      <c r="A34" s="65" t="s">
        <v>133</v>
      </c>
      <c r="B34" s="155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7"/>
    </row>
    <row r="35" spans="1:14" s="14" customFormat="1" ht="24" x14ac:dyDescent="0.2">
      <c r="A35" s="73" t="s">
        <v>135</v>
      </c>
      <c r="B35" s="19">
        <f>'Rach.przepł.pien.'!B15-'Rach.przepł.pien.'!B33</f>
        <v>0</v>
      </c>
      <c r="C35" s="19">
        <f>'Rach.przepł.pien.'!C15-'Rach.przepł.pien.'!C33</f>
        <v>0</v>
      </c>
      <c r="D35" s="19">
        <f>'Rach.przepł.pien.'!D15-'Rach.przepł.pien.'!D33</f>
        <v>0</v>
      </c>
      <c r="E35" s="19">
        <f>'Rach.przepł.pien.'!E15-'Rach.przepł.pien.'!E33</f>
        <v>0</v>
      </c>
      <c r="F35" s="19">
        <f>'Rach.przepł.pien.'!F15-'Rach.przepł.pien.'!F33</f>
        <v>0</v>
      </c>
      <c r="G35" s="19">
        <f>'Rach.przepł.pien.'!G15-'Rach.przepł.pien.'!G33</f>
        <v>0</v>
      </c>
      <c r="H35" s="19">
        <f>'Rach.przepł.pien.'!H15-'Rach.przepł.pien.'!H33</f>
        <v>0</v>
      </c>
      <c r="I35" s="19">
        <f>'Rach.przepł.pien.'!I15-'Rach.przepł.pien.'!I33</f>
        <v>0</v>
      </c>
      <c r="J35" s="19">
        <f>'Rach.przepł.pien.'!J15-'Rach.przepł.pien.'!J33</f>
        <v>0</v>
      </c>
      <c r="K35" s="19">
        <f>'Rach.przepł.pien.'!K15-'Rach.przepł.pien.'!K33</f>
        <v>0</v>
      </c>
      <c r="L35" s="19">
        <f>'Rach.przepł.pien.'!L15-'Rach.przepł.pien.'!L33</f>
        <v>0</v>
      </c>
      <c r="M35" s="19">
        <f>'Rach.przepł.pien.'!M15-'Rach.przepł.pien.'!M33</f>
        <v>0</v>
      </c>
      <c r="N35" s="19">
        <f>'Rach.przepł.pien.'!N15-'Rach.przepł.pien.'!N33</f>
        <v>0</v>
      </c>
    </row>
    <row r="36" spans="1:14" s="14" customFormat="1" x14ac:dyDescent="0.2">
      <c r="A36" s="73" t="s">
        <v>134</v>
      </c>
      <c r="B36" s="19">
        <f>'Rach.przepł.pien.'!B21</f>
        <v>0</v>
      </c>
      <c r="C36" s="19">
        <f>'Rach.przepł.pien.'!C21</f>
        <v>0</v>
      </c>
      <c r="D36" s="19">
        <f>'Rach.przepł.pien.'!D21</f>
        <v>0</v>
      </c>
      <c r="E36" s="19">
        <f>'Rach.przepł.pien.'!E21</f>
        <v>0</v>
      </c>
      <c r="F36" s="19">
        <f>'Rach.przepł.pien.'!F21</f>
        <v>0</v>
      </c>
      <c r="G36" s="19">
        <f>'Rach.przepł.pien.'!G21</f>
        <v>0</v>
      </c>
      <c r="H36" s="19">
        <f>'Rach.przepł.pien.'!H21</f>
        <v>0</v>
      </c>
      <c r="I36" s="19">
        <f>'Rach.przepł.pien.'!I21</f>
        <v>0</v>
      </c>
      <c r="J36" s="19">
        <f>'Rach.przepł.pien.'!J21</f>
        <v>0</v>
      </c>
      <c r="K36" s="19">
        <f>'Rach.przepł.pien.'!K21</f>
        <v>0</v>
      </c>
      <c r="L36" s="19">
        <f>'Rach.przepł.pien.'!L21</f>
        <v>0</v>
      </c>
      <c r="M36" s="19">
        <f>'Rach.przepł.pien.'!M21</f>
        <v>0</v>
      </c>
      <c r="N36" s="19">
        <f>'Rach.przepł.pien.'!N21</f>
        <v>0</v>
      </c>
    </row>
    <row r="37" spans="1:14" s="14" customFormat="1" x14ac:dyDescent="0.2">
      <c r="A37" s="73" t="s">
        <v>126</v>
      </c>
      <c r="B37" s="78" t="e">
        <f>B35/B36</f>
        <v>#DIV/0!</v>
      </c>
      <c r="C37" s="78" t="e">
        <f t="shared" ref="C37" si="14">C35/C36</f>
        <v>#DIV/0!</v>
      </c>
      <c r="D37" s="78" t="e">
        <f t="shared" ref="D37" si="15">D35/D36</f>
        <v>#DIV/0!</v>
      </c>
      <c r="E37" s="78" t="e">
        <f t="shared" ref="E37" si="16">E35/E36</f>
        <v>#DIV/0!</v>
      </c>
      <c r="F37" s="78" t="e">
        <f t="shared" ref="F37" si="17">F35/F36</f>
        <v>#DIV/0!</v>
      </c>
      <c r="G37" s="78" t="e">
        <f t="shared" ref="G37" si="18">G35/G36</f>
        <v>#DIV/0!</v>
      </c>
      <c r="H37" s="78" t="e">
        <f t="shared" ref="H37" si="19">H35/H36</f>
        <v>#DIV/0!</v>
      </c>
      <c r="I37" s="78" t="e">
        <f t="shared" ref="I37" si="20">I35/I36</f>
        <v>#DIV/0!</v>
      </c>
      <c r="J37" s="78" t="e">
        <f t="shared" ref="J37" si="21">J35/J36</f>
        <v>#DIV/0!</v>
      </c>
      <c r="K37" s="78" t="e">
        <f t="shared" ref="K37" si="22">K35/K36</f>
        <v>#DIV/0!</v>
      </c>
      <c r="L37" s="78" t="e">
        <f t="shared" ref="L37" si="23">L35/L36</f>
        <v>#DIV/0!</v>
      </c>
      <c r="M37" s="78" t="e">
        <f t="shared" ref="M37" si="24">M35/M36</f>
        <v>#DIV/0!</v>
      </c>
      <c r="N37" s="78" t="e">
        <f t="shared" ref="N37" si="25">N35/N36</f>
        <v>#DIV/0!</v>
      </c>
    </row>
    <row r="38" spans="1:14" x14ac:dyDescent="0.2">
      <c r="A38" s="71" t="s">
        <v>227</v>
      </c>
      <c r="B38" s="155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7"/>
    </row>
    <row r="39" spans="1:14" s="14" customFormat="1" x14ac:dyDescent="0.2">
      <c r="A39" s="73" t="s">
        <v>136</v>
      </c>
      <c r="B39" s="19">
        <f>'Rach.przepł.pien.'!B15</f>
        <v>0</v>
      </c>
      <c r="C39" s="19">
        <f>'Rach.przepł.pien.'!C15</f>
        <v>0</v>
      </c>
      <c r="D39" s="19">
        <f>'Rach.przepł.pien.'!D15</f>
        <v>0</v>
      </c>
      <c r="E39" s="19">
        <f>'Rach.przepł.pien.'!E15</f>
        <v>0</v>
      </c>
      <c r="F39" s="19">
        <f>'Rach.przepł.pien.'!F15</f>
        <v>0</v>
      </c>
      <c r="G39" s="19">
        <f>'Rach.przepł.pien.'!G15</f>
        <v>0</v>
      </c>
      <c r="H39" s="19">
        <f>'Rach.przepł.pien.'!H15</f>
        <v>0</v>
      </c>
      <c r="I39" s="19">
        <f>'Rach.przepł.pien.'!I15</f>
        <v>0</v>
      </c>
      <c r="J39" s="19">
        <f>'Rach.przepł.pien.'!J15</f>
        <v>0</v>
      </c>
      <c r="K39" s="19">
        <f>'Rach.przepł.pien.'!K15</f>
        <v>0</v>
      </c>
      <c r="L39" s="19">
        <f>'Rach.przepł.pien.'!L15</f>
        <v>0</v>
      </c>
      <c r="M39" s="19">
        <f>'Rach.przepł.pien.'!M15</f>
        <v>0</v>
      </c>
      <c r="N39" s="19">
        <f>'Rach.przepł.pien.'!N15</f>
        <v>0</v>
      </c>
    </row>
    <row r="40" spans="1:14" s="14" customFormat="1" x14ac:dyDescent="0.2">
      <c r="A40" s="73" t="s">
        <v>137</v>
      </c>
      <c r="B40" s="19">
        <f>'Rach.przepł.pien.'!B13</f>
        <v>0</v>
      </c>
      <c r="C40" s="19">
        <f>'Rach.przepł.pien.'!C13</f>
        <v>0</v>
      </c>
      <c r="D40" s="19">
        <f>'Rach.przepł.pien.'!D13</f>
        <v>0</v>
      </c>
      <c r="E40" s="19">
        <f>'Rach.przepł.pien.'!E13</f>
        <v>0</v>
      </c>
      <c r="F40" s="19">
        <f>'Rach.przepł.pien.'!F13</f>
        <v>0</v>
      </c>
      <c r="G40" s="19">
        <f>'Rach.przepł.pien.'!G13</f>
        <v>0</v>
      </c>
      <c r="H40" s="19">
        <f>'Rach.przepł.pien.'!H13</f>
        <v>0</v>
      </c>
      <c r="I40" s="19">
        <f>'Rach.przepł.pien.'!I13</f>
        <v>0</v>
      </c>
      <c r="J40" s="19">
        <f>'Rach.przepł.pien.'!J13</f>
        <v>0</v>
      </c>
      <c r="K40" s="19">
        <f>'Rach.przepł.pien.'!K13</f>
        <v>0</v>
      </c>
      <c r="L40" s="19">
        <f>'Rach.przepł.pien.'!L13</f>
        <v>0</v>
      </c>
      <c r="M40" s="19">
        <f>'Rach.przepł.pien.'!M13</f>
        <v>0</v>
      </c>
      <c r="N40" s="19">
        <f>'Rach.przepł.pien.'!N13</f>
        <v>0</v>
      </c>
    </row>
    <row r="41" spans="1:14" s="14" customFormat="1" x14ac:dyDescent="0.2">
      <c r="A41" s="73" t="s">
        <v>138</v>
      </c>
      <c r="B41" s="19">
        <f>'Rach.przepł.pien.'!B37</f>
        <v>0</v>
      </c>
      <c r="C41" s="19">
        <f>Bilans!C20-Bilans!B20</f>
        <v>0</v>
      </c>
      <c r="D41" s="19">
        <f>Bilans!D20-Bilans!C20</f>
        <v>0</v>
      </c>
      <c r="E41" s="19">
        <f>Bilans!E20-Bilans!D20</f>
        <v>0</v>
      </c>
      <c r="F41" s="19">
        <f>Bilans!F20-Bilans!E20</f>
        <v>0</v>
      </c>
      <c r="G41" s="19">
        <f>Bilans!G20-Bilans!F20</f>
        <v>0</v>
      </c>
      <c r="H41" s="19">
        <f>Bilans!H20-Bilans!G20</f>
        <v>0</v>
      </c>
      <c r="I41" s="19">
        <f>Bilans!I20-Bilans!H20</f>
        <v>0</v>
      </c>
      <c r="J41" s="19">
        <f>Bilans!J20-Bilans!I20</f>
        <v>0</v>
      </c>
      <c r="K41" s="19">
        <f>Bilans!K20-Bilans!J20</f>
        <v>0</v>
      </c>
      <c r="L41" s="19">
        <f>Bilans!L20-Bilans!K20</f>
        <v>0</v>
      </c>
      <c r="M41" s="19">
        <f>Bilans!M20-Bilans!L20</f>
        <v>0</v>
      </c>
      <c r="N41" s="19">
        <f>Bilans!N20-Bilans!M20</f>
        <v>0</v>
      </c>
    </row>
    <row r="42" spans="1:14" s="14" customFormat="1" x14ac:dyDescent="0.2">
      <c r="A42" s="73" t="s">
        <v>139</v>
      </c>
      <c r="B42" s="78" t="e">
        <f>B39/(B40 - B41)</f>
        <v>#DIV/0!</v>
      </c>
      <c r="C42" s="78" t="e">
        <f t="shared" ref="C42:N42" si="26">C39/(C40 - C41)</f>
        <v>#DIV/0!</v>
      </c>
      <c r="D42" s="78" t="e">
        <f t="shared" si="26"/>
        <v>#DIV/0!</v>
      </c>
      <c r="E42" s="78" t="e">
        <f t="shared" si="26"/>
        <v>#DIV/0!</v>
      </c>
      <c r="F42" s="78" t="e">
        <f t="shared" si="26"/>
        <v>#DIV/0!</v>
      </c>
      <c r="G42" s="78" t="e">
        <f t="shared" si="26"/>
        <v>#DIV/0!</v>
      </c>
      <c r="H42" s="78" t="e">
        <f t="shared" si="26"/>
        <v>#DIV/0!</v>
      </c>
      <c r="I42" s="78" t="e">
        <f t="shared" si="26"/>
        <v>#DIV/0!</v>
      </c>
      <c r="J42" s="78" t="e">
        <f t="shared" si="26"/>
        <v>#DIV/0!</v>
      </c>
      <c r="K42" s="78" t="e">
        <f t="shared" si="26"/>
        <v>#DIV/0!</v>
      </c>
      <c r="L42" s="78" t="e">
        <f t="shared" si="26"/>
        <v>#DIV/0!</v>
      </c>
      <c r="M42" s="78" t="e">
        <f t="shared" si="26"/>
        <v>#DIV/0!</v>
      </c>
      <c r="N42" s="78" t="e">
        <f t="shared" si="26"/>
        <v>#DIV/0!</v>
      </c>
    </row>
    <row r="45" spans="1:14" x14ac:dyDescent="0.2">
      <c r="A45" s="72"/>
    </row>
  </sheetData>
  <sheetProtection algorithmName="SHA-512" hashValue="9EdSbN7pyrUEHlw79/tLyzzMe+MyV7y7pn1nlgsS0rUwixQjhOMKgr+iGMnWhZw2PFLFo+a1Jo624uB4NYt15w==" saltValue="DF5ferOv2aT+hy1RCYmVHw==" spinCount="100000" sheet="1" objects="1" scenarios="1"/>
  <mergeCells count="18">
    <mergeCell ref="B38:N38"/>
    <mergeCell ref="A3:A4"/>
    <mergeCell ref="B3:N3"/>
    <mergeCell ref="B5:N5"/>
    <mergeCell ref="B18:N18"/>
    <mergeCell ref="B22:N22"/>
    <mergeCell ref="B26:N26"/>
    <mergeCell ref="B10:N10"/>
    <mergeCell ref="B11:N11"/>
    <mergeCell ref="B12:N12"/>
    <mergeCell ref="B13:N13"/>
    <mergeCell ref="B14:N14"/>
    <mergeCell ref="B15:N15"/>
    <mergeCell ref="B16:N16"/>
    <mergeCell ref="B17:N17"/>
    <mergeCell ref="I1:N1"/>
    <mergeCell ref="B30:N30"/>
    <mergeCell ref="B34:N34"/>
  </mergeCells>
  <pageMargins left="0.23622047244094491" right="0.23622047244094491" top="0.74803149606299213" bottom="0.74803149606299213" header="0.31496062992125984" footer="0.31496062992125984"/>
  <pageSetup paperSize="9" scale="8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25"/>
  <sheetViews>
    <sheetView showGridLines="0" zoomScaleNormal="100" workbookViewId="0">
      <selection activeCell="B27" sqref="B27"/>
    </sheetView>
  </sheetViews>
  <sheetFormatPr defaultRowHeight="15" x14ac:dyDescent="0.25"/>
  <cols>
    <col min="1" max="1" width="48.5703125" customWidth="1"/>
  </cols>
  <sheetData>
    <row r="1" spans="1:14" x14ac:dyDescent="0.25">
      <c r="I1" s="142" t="s">
        <v>228</v>
      </c>
      <c r="J1" s="142"/>
      <c r="K1" s="142"/>
      <c r="L1" s="142"/>
      <c r="M1" s="142"/>
      <c r="N1" s="142"/>
    </row>
    <row r="2" spans="1:14" x14ac:dyDescent="0.25">
      <c r="A2" s="1" t="s">
        <v>226</v>
      </c>
    </row>
    <row r="3" spans="1:14" s="1" customFormat="1" x14ac:dyDescent="0.25">
      <c r="A3" s="168" t="s">
        <v>140</v>
      </c>
      <c r="B3" s="148" t="s">
        <v>99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50"/>
    </row>
    <row r="4" spans="1:14" s="1" customFormat="1" ht="12" x14ac:dyDescent="0.2">
      <c r="A4" s="168"/>
      <c r="B4" s="15" t="str">
        <f>'Rach.przepł.pien.'!B5</f>
        <v>n - 2</v>
      </c>
      <c r="C4" s="15" t="str">
        <f>'Rach.przepł.pien.'!C5</f>
        <v>n - 1</v>
      </c>
      <c r="D4" s="15" t="str">
        <f>'Rach.przepł.pien.'!D5</f>
        <v>n</v>
      </c>
      <c r="E4" s="15" t="str">
        <f>'Rach.przepł.pien.'!E5</f>
        <v xml:space="preserve"> bieżący</v>
      </c>
      <c r="F4" s="15" t="str">
        <f>'Rach.przepł.pien.'!F5</f>
        <v>n + 1</v>
      </c>
      <c r="G4" s="15" t="str">
        <f>'Rach.przepł.pien.'!G5</f>
        <v>n + 2</v>
      </c>
      <c r="H4" s="15" t="str">
        <f>'Rach.przepł.pien.'!H5</f>
        <v>n + 3</v>
      </c>
      <c r="I4" s="15" t="str">
        <f>'Rach.przepł.pien.'!I5</f>
        <v>n + 4</v>
      </c>
      <c r="J4" s="15" t="str">
        <f>'Rach.przepł.pien.'!J5</f>
        <v>n + 5</v>
      </c>
      <c r="K4" s="15" t="str">
        <f>'Rach.przepł.pien.'!K5</f>
        <v>n + 6</v>
      </c>
      <c r="L4" s="15" t="str">
        <f>'Rach.przepł.pien.'!L5</f>
        <v>n + 7</v>
      </c>
      <c r="M4" s="15" t="str">
        <f>'Rach.przepł.pien.'!M5</f>
        <v>n + 8</v>
      </c>
      <c r="N4" s="15" t="str">
        <f>'Rach.przepł.pien.'!N5</f>
        <v>n + 9</v>
      </c>
    </row>
    <row r="5" spans="1:14" s="1" customFormat="1" ht="12" x14ac:dyDescent="0.2">
      <c r="A5" s="2" t="s">
        <v>141</v>
      </c>
      <c r="B5" s="165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7"/>
    </row>
    <row r="6" spans="1:14" s="1" customFormat="1" ht="12" x14ac:dyDescent="0.2">
      <c r="A6" s="4" t="s">
        <v>142</v>
      </c>
      <c r="B6" s="16" t="e">
        <f>1.2*(A_W_1_T!B24/Bilans!B16+1.4*('Rachunek zysków i strat'!B33/Bilans!B25)+3.3*('Rachunek zysków i strat'!B30/Bilans!B25)+0.6*(Bilans!B27/Bilans!B25)+0.999*'Rachunek zysków i strat'!B6/Bilans!B25)</f>
        <v>#DIV/0!</v>
      </c>
      <c r="C6" s="16" t="e">
        <f>1.2*(A_W_1_T!C24/Bilans!C16+1.4*('Rachunek zysków i strat'!C33/Bilans!C25)+3.3*('Rachunek zysków i strat'!C30/Bilans!C25)+0.6*(Bilans!C27/Bilans!C25)+0.999*'Rachunek zysków i strat'!C6/Bilans!C25)</f>
        <v>#DIV/0!</v>
      </c>
      <c r="D6" s="16" t="e">
        <f>1.2*(A_W_1_T!D24/Bilans!D16+1.4*('Rachunek zysków i strat'!D33/Bilans!D25)+3.3*('Rachunek zysków i strat'!D30/Bilans!D25)+0.6*(Bilans!D27/Bilans!D25)+0.999*'Rachunek zysków i strat'!D6/Bilans!D25)</f>
        <v>#DIV/0!</v>
      </c>
      <c r="E6" s="16" t="e">
        <f>1.2*(A_W_1_T!E24/Bilans!E16+1.4*('Rachunek zysków i strat'!E33/Bilans!E25)+3.3*('Rachunek zysków i strat'!E30/Bilans!E25)+0.6*(Bilans!E27/Bilans!E25)+0.999*'Rachunek zysków i strat'!E6/Bilans!E25)</f>
        <v>#DIV/0!</v>
      </c>
      <c r="F6" s="16" t="e">
        <f>1.2*(A_W_1_T!F24/Bilans!F16+1.4*('Rachunek zysków i strat'!F33/Bilans!F25)+3.3*('Rachunek zysków i strat'!F30/Bilans!F25)+0.6*(Bilans!F27/Bilans!F25)+0.999*'Rachunek zysków i strat'!F6/Bilans!F25)</f>
        <v>#DIV/0!</v>
      </c>
      <c r="G6" s="16" t="e">
        <f>1.2*(A_W_1_T!G24/Bilans!G16+1.4*('Rachunek zysków i strat'!G33/Bilans!G25)+3.3*('Rachunek zysków i strat'!G30/Bilans!G25)+0.6*(Bilans!G27/Bilans!G25)+0.999*'Rachunek zysków i strat'!G6/Bilans!G25)</f>
        <v>#DIV/0!</v>
      </c>
      <c r="H6" s="16" t="e">
        <f>1.2*(A_W_1_T!H24/Bilans!H16+1.4*('Rachunek zysków i strat'!H33/Bilans!H25)+3.3*('Rachunek zysków i strat'!H30/Bilans!H25)+0.6*(Bilans!H27/Bilans!H25)+0.999*'Rachunek zysków i strat'!H6/Bilans!H25)</f>
        <v>#DIV/0!</v>
      </c>
      <c r="I6" s="16" t="e">
        <f>1.2*(A_W_1_T!I24/Bilans!I16+1.4*('Rachunek zysków i strat'!I33/Bilans!I25)+3.3*('Rachunek zysków i strat'!I30/Bilans!I25)+0.6*(Bilans!I27/Bilans!I25)+0.999*'Rachunek zysków i strat'!I6/Bilans!I25)</f>
        <v>#DIV/0!</v>
      </c>
      <c r="J6" s="16" t="e">
        <f>1.2*(A_W_1_T!J24/Bilans!J16+1.4*('Rachunek zysków i strat'!J33/Bilans!J25)+3.3*('Rachunek zysków i strat'!J30/Bilans!J25)+0.6*(Bilans!J27/Bilans!J25)+0.999*'Rachunek zysków i strat'!J6/Bilans!J25)</f>
        <v>#DIV/0!</v>
      </c>
      <c r="K6" s="16" t="e">
        <f>1.2*(A_W_1_T!K24/Bilans!K16+1.4*('Rachunek zysków i strat'!K33/Bilans!K25)+3.3*('Rachunek zysków i strat'!K30/Bilans!K25)+0.6*(Bilans!K27/Bilans!K25)+0.999*'Rachunek zysków i strat'!K6/Bilans!K25)</f>
        <v>#DIV/0!</v>
      </c>
      <c r="L6" s="16" t="e">
        <f>1.2*(A_W_1_T!L24/Bilans!L16+1.4*('Rachunek zysków i strat'!L33/Bilans!L25)+3.3*('Rachunek zysków i strat'!L30/Bilans!L25)+0.6*(Bilans!L27/Bilans!L25)+0.999*'Rachunek zysków i strat'!L6/Bilans!L25)</f>
        <v>#DIV/0!</v>
      </c>
      <c r="M6" s="16" t="e">
        <f>1.2*(A_W_1_T!M24/Bilans!M16+1.4*('Rachunek zysków i strat'!M33/Bilans!M25)+3.3*('Rachunek zysków i strat'!M30/Bilans!M25)+0.6*(Bilans!M27/Bilans!M25)+0.999*'Rachunek zysków i strat'!M6/Bilans!M25)</f>
        <v>#DIV/0!</v>
      </c>
      <c r="N6" s="16" t="e">
        <f>1.2*(A_W_1_T!N24/Bilans!N16+1.4*('Rachunek zysków i strat'!N33/Bilans!N25)+3.3*('Rachunek zysków i strat'!N30/Bilans!N25)+0.6*(Bilans!N27/Bilans!N25)+0.999*'Rachunek zysków i strat'!N6/Bilans!N25)</f>
        <v>#DIV/0!</v>
      </c>
    </row>
    <row r="7" spans="1:14" s="1" customFormat="1" ht="12" x14ac:dyDescent="0.2">
      <c r="A7" s="2" t="s">
        <v>144</v>
      </c>
      <c r="B7" s="165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7"/>
    </row>
    <row r="8" spans="1:14" s="1" customFormat="1" ht="12" x14ac:dyDescent="0.2">
      <c r="A8" s="4" t="s">
        <v>143</v>
      </c>
      <c r="B8" s="16" t="e">
        <f>0.717*(A_W_1_T!B24/Bilans!B25)+0.847*('Rachunek zysków i strat'!B33/Bilans!B40)+3.107*('Rachunek zysków i strat'!B30/Bilans!B25)+0.42*(Bilans!B27/(Bilans!B31+Bilans!B34))+0.998*('Rachunek zysków i strat'!B6/Bilans!B25)</f>
        <v>#DIV/0!</v>
      </c>
      <c r="C8" s="16" t="e">
        <f>0.717*(A_W_1_T!C24/Bilans!C25)+0.847*('Rachunek zysków i strat'!C33/Bilans!C40)+3.107*('Rachunek zysków i strat'!C30/Bilans!C25)+0.42*(Bilans!C27/(Bilans!C31+Bilans!C34))+0.998*('Rachunek zysków i strat'!C6/Bilans!C25)</f>
        <v>#DIV/0!</v>
      </c>
      <c r="D8" s="16" t="e">
        <f>0.717*(A_W_1_T!D24/Bilans!D25)+0.847*('Rachunek zysków i strat'!D33/Bilans!D40)+3.107*('Rachunek zysków i strat'!D30/Bilans!D25)+0.42*(Bilans!D27/(Bilans!D31+Bilans!D34))+0.998*('Rachunek zysków i strat'!D6/Bilans!D25)</f>
        <v>#DIV/0!</v>
      </c>
      <c r="E8" s="16" t="e">
        <f>0.717*(A_W_1_T!E24/Bilans!E25)+0.847*('Rachunek zysków i strat'!E33/Bilans!E40)+3.107*('Rachunek zysków i strat'!E30/Bilans!E25)+0.42*(Bilans!E27/(Bilans!E31+Bilans!E34))+0.998*('Rachunek zysków i strat'!E6/Bilans!E25)</f>
        <v>#DIV/0!</v>
      </c>
      <c r="F8" s="16" t="e">
        <f>0.717*(A_W_1_T!F24/Bilans!F25)+0.847*('Rachunek zysków i strat'!F33/Bilans!F40)+3.107*('Rachunek zysków i strat'!F30/Bilans!F25)+0.42*(Bilans!F27/(Bilans!F31+Bilans!F34))+0.998*('Rachunek zysków i strat'!F6/Bilans!F25)</f>
        <v>#DIV/0!</v>
      </c>
      <c r="G8" s="16" t="e">
        <f>0.717*(A_W_1_T!G24/Bilans!G25)+0.847*('Rachunek zysków i strat'!G33/Bilans!G40)+3.107*('Rachunek zysków i strat'!G30/Bilans!G25)+0.42*(Bilans!G27/(Bilans!G31+Bilans!G34))+0.998*('Rachunek zysków i strat'!G6/Bilans!G25)</f>
        <v>#DIV/0!</v>
      </c>
      <c r="H8" s="16" t="e">
        <f>0.717*(A_W_1_T!H24/Bilans!H25)+0.847*('Rachunek zysków i strat'!H33/Bilans!H40)+3.107*('Rachunek zysków i strat'!H30/Bilans!H25)+0.42*(Bilans!H27/(Bilans!H31+Bilans!H34))+0.998*('Rachunek zysków i strat'!H6/Bilans!H25)</f>
        <v>#DIV/0!</v>
      </c>
      <c r="I8" s="16" t="e">
        <f>0.717*(A_W_1_T!I24/Bilans!I25)+0.847*('Rachunek zysków i strat'!I33/Bilans!I40)+3.107*('Rachunek zysków i strat'!I30/Bilans!I25)+0.42*(Bilans!I27/(Bilans!I31+Bilans!I34))+0.998*('Rachunek zysków i strat'!I6/Bilans!I25)</f>
        <v>#DIV/0!</v>
      </c>
      <c r="J8" s="16" t="e">
        <f>0.717*(A_W_1_T!J24/Bilans!J25)+0.847*('Rachunek zysków i strat'!J33/Bilans!J40)+3.107*('Rachunek zysków i strat'!J30/Bilans!J25)+0.42*(Bilans!J27/(Bilans!J31+Bilans!J34))+0.998*('Rachunek zysków i strat'!J6/Bilans!J25)</f>
        <v>#DIV/0!</v>
      </c>
      <c r="K8" s="16" t="e">
        <f>0.717*(A_W_1_T!K24/Bilans!K25)+0.847*('Rachunek zysków i strat'!K33/Bilans!K40)+3.107*('Rachunek zysków i strat'!K30/Bilans!K25)+0.42*(Bilans!K27/(Bilans!K31+Bilans!K34))+0.998*('Rachunek zysków i strat'!K6/Bilans!K25)</f>
        <v>#DIV/0!</v>
      </c>
      <c r="L8" s="16" t="e">
        <f>0.717*(A_W_1_T!L24/Bilans!L25)+0.847*('Rachunek zysków i strat'!L33/Bilans!L40)+3.107*('Rachunek zysków i strat'!L30/Bilans!L25)+0.42*(Bilans!L27/(Bilans!L31+Bilans!L34))+0.998*('Rachunek zysków i strat'!L6/Bilans!L25)</f>
        <v>#DIV/0!</v>
      </c>
      <c r="M8" s="16" t="e">
        <f>0.717*(A_W_1_T!M24/Bilans!M25)+0.847*('Rachunek zysków i strat'!M33/Bilans!M40)+3.107*('Rachunek zysków i strat'!M30/Bilans!M25)+0.42*(Bilans!M27/(Bilans!M31+Bilans!M34))+0.998*('Rachunek zysków i strat'!M6/Bilans!M25)</f>
        <v>#DIV/0!</v>
      </c>
      <c r="N8" s="16" t="e">
        <f>0.717*(A_W_1_T!N24/Bilans!N25)+0.847*('Rachunek zysków i strat'!N33/Bilans!N40)+3.107*('Rachunek zysków i strat'!N30/Bilans!N25)+0.42*(Bilans!N27/(Bilans!N31+Bilans!N34))+0.998*('Rachunek zysków i strat'!N6/Bilans!N25)</f>
        <v>#DIV/0!</v>
      </c>
    </row>
    <row r="9" spans="1:14" s="1" customFormat="1" ht="12" x14ac:dyDescent="0.2">
      <c r="A9" s="2" t="s">
        <v>145</v>
      </c>
      <c r="B9" s="165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7"/>
    </row>
    <row r="10" spans="1:14" s="1" customFormat="1" ht="12" x14ac:dyDescent="0.2">
      <c r="A10" s="4" t="s">
        <v>146</v>
      </c>
      <c r="B10" s="16" t="e">
        <f>0.605+6.81*0.1*(Bilans!B16/Bilans!B34)-1.96*0.01*((Bilans!B29/Bilans!B25)*100)+9.69*0.001*('Rachunek zysków i strat'!B33/Bilans!B25)*100+6.72*0.0001*(Bilans!B34/('Rachunek zysków i strat'!B12-'Rachunek zysków i strat'!B19))+1.57*0.1*(('Rachunek zysków i strat'!B6+'Rachunek zysków i strat'!B21+'Rachunek zysków i strat'!B26)/Bilans!B25)</f>
        <v>#DIV/0!</v>
      </c>
      <c r="C10" s="16" t="e">
        <f>0.605+6.81*0.1*(Bilans!C16/Bilans!C34)-1.96*0.01*((Bilans!C29/Bilans!C25)*100)+9.69*0.001*('Rachunek zysków i strat'!C33/((Bilans!C25+Bilans!B25)/2)*100)+6.72*0.0001*((Bilans!C34+Bilans!B34)*0.5/('Rachunek zysków i strat'!C12-'Rachunek zysków i strat'!C19))+1.57*0.1*(('Rachunek zysków i strat'!C6+'Rachunek zysków i strat'!C21+'Rachunek zysków i strat'!C26)/((Bilans!C25+Bilans!B25)*0.5))</f>
        <v>#DIV/0!</v>
      </c>
      <c r="D10" s="16" t="e">
        <f>0.605+6.81*0.1*(Bilans!D16/Bilans!D34)-1.96*0.01*((Bilans!D29/Bilans!D25)*100)+9.69*0.001*('Rachunek zysków i strat'!D33/((Bilans!D25+Bilans!C25)/2)*100)+6.72*0.0001*((Bilans!D34+Bilans!C34)*0.5/('Rachunek zysków i strat'!D12-'Rachunek zysków i strat'!D19))+1.57*0.1*(('Rachunek zysków i strat'!D6+'Rachunek zysków i strat'!D21+'Rachunek zysków i strat'!D26)/((Bilans!D25+Bilans!C25)*0.5))</f>
        <v>#DIV/0!</v>
      </c>
      <c r="E10" s="16" t="e">
        <f>0.605+6.81*0.1*(Bilans!E16/Bilans!E34)-1.96*0.01*((Bilans!E29/Bilans!E25)*100)+9.69*0.001*('Rachunek zysków i strat'!E33/((Bilans!E25+Bilans!D25)/2)*100)+6.72*0.0001*((Bilans!E34+Bilans!D34)*0.5/('Rachunek zysków i strat'!E12-'Rachunek zysków i strat'!E19))+1.57*0.1*(('Rachunek zysków i strat'!E6+'Rachunek zysków i strat'!E21+'Rachunek zysków i strat'!E26)/((Bilans!E25+Bilans!D25)*0.5))</f>
        <v>#DIV/0!</v>
      </c>
      <c r="F10" s="16" t="e">
        <f>0.605+6.81*0.1*(Bilans!F16/Bilans!F34)-1.96*0.01*((Bilans!F29/Bilans!F25)*100)+9.69*0.001*('Rachunek zysków i strat'!F33/((Bilans!F25+Bilans!E25)/2)*100)+6.72*0.0001*((Bilans!F34+Bilans!E34)*0.5/('Rachunek zysków i strat'!F12-'Rachunek zysków i strat'!F19))+1.57*0.1*(('Rachunek zysków i strat'!F6+'Rachunek zysków i strat'!F21+'Rachunek zysków i strat'!F26)/((Bilans!F25+Bilans!E25)*0.5))</f>
        <v>#DIV/0!</v>
      </c>
      <c r="G10" s="16" t="e">
        <f>0.605+6.81*0.1*(Bilans!G16/Bilans!G34)-1.96*0.01*((Bilans!G29/Bilans!G25)*100)+9.69*0.001*('Rachunek zysków i strat'!G33/((Bilans!G25+Bilans!F25)/2)*100)+6.72*0.0001*((Bilans!G34+Bilans!F34)*0.5/('Rachunek zysków i strat'!G12-'Rachunek zysków i strat'!G19))+1.57*0.1*(('Rachunek zysków i strat'!G6+'Rachunek zysków i strat'!G21+'Rachunek zysków i strat'!G26)/((Bilans!G25+Bilans!F25)*0.5))</f>
        <v>#DIV/0!</v>
      </c>
      <c r="H10" s="16" t="e">
        <f>0.605+6.81*0.1*(Bilans!H16/Bilans!H34)-1.96*0.01*((Bilans!H29/Bilans!H25)*100)+9.69*0.001*('Rachunek zysków i strat'!H33/((Bilans!H25+Bilans!G25)/2)*100)+6.72*0.0001*((Bilans!H34+Bilans!G34)*0.5/('Rachunek zysków i strat'!H12-'Rachunek zysków i strat'!H19))+1.57*0.1*(('Rachunek zysków i strat'!H6+'Rachunek zysków i strat'!H21+'Rachunek zysków i strat'!H26)/((Bilans!H25+Bilans!G25)*0.5))</f>
        <v>#DIV/0!</v>
      </c>
      <c r="I10" s="16" t="e">
        <f>0.605+6.81*0.1*(Bilans!I16/Bilans!I34)-1.96*0.01*((Bilans!I29/Bilans!I25)*100)+9.69*0.001*('Rachunek zysków i strat'!I33/((Bilans!I25+Bilans!H25)/2)*100)+6.72*0.0001*((Bilans!I34+Bilans!H34)*0.5/('Rachunek zysków i strat'!I12-'Rachunek zysków i strat'!I19))+1.57*0.1*(('Rachunek zysków i strat'!I6+'Rachunek zysków i strat'!I21+'Rachunek zysków i strat'!I26)/((Bilans!I25+Bilans!H25)*0.5))</f>
        <v>#DIV/0!</v>
      </c>
      <c r="J10" s="16" t="e">
        <f>0.605+6.81*0.1*(Bilans!J16/Bilans!J34)-1.96*0.01*((Bilans!J29/Bilans!J25)*100)+9.69*0.001*('Rachunek zysków i strat'!J33/((Bilans!J25+Bilans!I25)/2)*100)+6.72*0.0001*((Bilans!J34+Bilans!I34)*0.5/('Rachunek zysków i strat'!J12-'Rachunek zysków i strat'!J19))+1.57*0.1*(('Rachunek zysków i strat'!J6+'Rachunek zysków i strat'!J21+'Rachunek zysków i strat'!J26)/((Bilans!J25+Bilans!I25)*0.5))</f>
        <v>#DIV/0!</v>
      </c>
      <c r="K10" s="16" t="e">
        <f>0.605+6.81*0.1*(Bilans!K16/Bilans!K34)-1.96*0.01*((Bilans!K29/Bilans!K25)*100)+9.69*0.001*('Rachunek zysków i strat'!K33/((Bilans!K25+Bilans!J25)/2)*100)+6.72*0.0001*((Bilans!K34+Bilans!J34)*0.5/('Rachunek zysków i strat'!K12-'Rachunek zysków i strat'!K19))+1.57*0.1*(('Rachunek zysków i strat'!K6+'Rachunek zysków i strat'!K21+'Rachunek zysków i strat'!K26)/((Bilans!K25+Bilans!J25)*0.5))</f>
        <v>#DIV/0!</v>
      </c>
      <c r="L10" s="16" t="e">
        <f>0.605+6.81*0.1*(Bilans!L16/Bilans!L34)-1.96*0.01*((Bilans!L29/Bilans!L25)*100)+9.69*0.001*('Rachunek zysków i strat'!L33/((Bilans!L25+Bilans!K25)/2)*100)+6.72*0.0001*((Bilans!L34+Bilans!K34)*0.5/('Rachunek zysków i strat'!L12-'Rachunek zysków i strat'!L19))+1.57*0.1*(('Rachunek zysków i strat'!L6+'Rachunek zysków i strat'!L21+'Rachunek zysków i strat'!L26)/((Bilans!L25+Bilans!K25)*0.5))</f>
        <v>#DIV/0!</v>
      </c>
      <c r="M10" s="16" t="e">
        <f>0.605+6.81*0.1*(Bilans!M16/Bilans!M34)-1.96*0.01*((Bilans!M29/Bilans!M25)*100)+9.69*0.001*('Rachunek zysków i strat'!M33/((Bilans!M25+Bilans!L25)/2)*100)+6.72*0.0001*((Bilans!M34+Bilans!L34)*0.5/('Rachunek zysków i strat'!M12-'Rachunek zysków i strat'!M19))+1.57*0.1*(('Rachunek zysków i strat'!M6+'Rachunek zysków i strat'!M21+'Rachunek zysków i strat'!M26)/((Bilans!M25+Bilans!L25)*0.5))</f>
        <v>#DIV/0!</v>
      </c>
      <c r="N10" s="16" t="e">
        <f>0.605+6.81*0.1*(Bilans!N16/Bilans!N34)-1.96*0.01*((Bilans!N29/Bilans!N25)*100)+9.69*0.001*('Rachunek zysków i strat'!N33/((Bilans!N25+Bilans!M25)/2)*100)+6.72*0.0001*((Bilans!N34+Bilans!M34)*0.5/('Rachunek zysków i strat'!N12-'Rachunek zysków i strat'!N19))+1.57*0.1*(('Rachunek zysków i strat'!N6+'Rachunek zysków i strat'!N21+'Rachunek zysków i strat'!N26)/((Bilans!N25+Bilans!M25)*0.5))</f>
        <v>#DIV/0!</v>
      </c>
    </row>
    <row r="11" spans="1:14" s="1" customFormat="1" ht="12" x14ac:dyDescent="0.2">
      <c r="A11" s="2" t="s">
        <v>147</v>
      </c>
      <c r="B11" s="165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7"/>
    </row>
    <row r="12" spans="1:14" s="1" customFormat="1" ht="12" x14ac:dyDescent="0.2">
      <c r="A12" s="4" t="s">
        <v>148</v>
      </c>
      <c r="B12" s="16" t="e">
        <f>-2.368+3.562*('Rachunek zysków i strat'!B33/Bilans!B16)+1.588*((Bilans!B16-Bilans!B17)/Bilans!B34)+4.288*((Bilans!B27+Bilans!B31)/Bilans!B25)+6.719*('Rachunek zysków i strat'!B33/'Rachunek zysków i strat'!B6)</f>
        <v>#DIV/0!</v>
      </c>
      <c r="C12" s="16" t="e">
        <f>-2.368+3.562*('Rachunek zysków i strat'!C33/Bilans!C16)+1.588*((Bilans!C16-Bilans!C17)/Bilans!C34)+4.288*((Bilans!C27+Bilans!C31)/Bilans!C25)+6.719*('Rachunek zysków i strat'!C33/'Rachunek zysków i strat'!C6)</f>
        <v>#DIV/0!</v>
      </c>
      <c r="D12" s="16" t="e">
        <f>-2.368+3.562*('Rachunek zysków i strat'!D33/Bilans!D16)+1.588*((Bilans!D16-Bilans!D17)/Bilans!D34)+4.288*((Bilans!D27+Bilans!D31)/Bilans!D25)+6.719*('Rachunek zysków i strat'!D33/'Rachunek zysków i strat'!D6)</f>
        <v>#DIV/0!</v>
      </c>
      <c r="E12" s="16" t="e">
        <f>-2.368+3.562*('Rachunek zysków i strat'!E33/Bilans!E16)+1.588*((Bilans!E16-Bilans!E17)/Bilans!E34)+4.288*((Bilans!E27+Bilans!E31)/Bilans!E25)+6.719*('Rachunek zysków i strat'!E33/'Rachunek zysków i strat'!E6)</f>
        <v>#DIV/0!</v>
      </c>
      <c r="F12" s="16" t="e">
        <f>-2.368+3.562*('Rachunek zysków i strat'!F33/Bilans!F16)+1.588*((Bilans!F16-Bilans!F17)/Bilans!F34)+4.288*((Bilans!F27+Bilans!F31)/Bilans!F25)+6.719*('Rachunek zysków i strat'!F33/'Rachunek zysków i strat'!F6)</f>
        <v>#DIV/0!</v>
      </c>
      <c r="G12" s="16" t="e">
        <f>-2.368+3.562*('Rachunek zysków i strat'!G33/Bilans!G16)+1.588*((Bilans!G16-Bilans!G17)/Bilans!G34)+4.288*((Bilans!G27+Bilans!G31)/Bilans!G25)+6.719*('Rachunek zysków i strat'!G33/'Rachunek zysków i strat'!G6)</f>
        <v>#DIV/0!</v>
      </c>
      <c r="H12" s="16" t="e">
        <f>-2.368+3.562*('Rachunek zysków i strat'!H33/Bilans!H16)+1.588*((Bilans!H16-Bilans!H17)/Bilans!H34)+4.288*((Bilans!H27+Bilans!H31)/Bilans!H25)+6.719*('Rachunek zysków i strat'!H33/'Rachunek zysków i strat'!H6)</f>
        <v>#DIV/0!</v>
      </c>
      <c r="I12" s="16" t="e">
        <f>-2.368+3.562*('Rachunek zysków i strat'!I33/Bilans!I16)+1.588*((Bilans!I16-Bilans!I17)/Bilans!I34)+4.288*((Bilans!I27+Bilans!I31)/Bilans!I25)+6.719*('Rachunek zysków i strat'!I33/'Rachunek zysków i strat'!I6)</f>
        <v>#DIV/0!</v>
      </c>
      <c r="J12" s="16" t="e">
        <f>-2.368+3.562*('Rachunek zysków i strat'!J33/Bilans!J16)+1.588*((Bilans!J16-Bilans!J17)/Bilans!J34)+4.288*((Bilans!J27+Bilans!J31)/Bilans!J25)+6.719*('Rachunek zysków i strat'!J33/'Rachunek zysków i strat'!J6)</f>
        <v>#DIV/0!</v>
      </c>
      <c r="K12" s="16" t="e">
        <f>-2.368+3.562*('Rachunek zysków i strat'!K33/Bilans!K16)+1.588*((Bilans!K16-Bilans!K17)/Bilans!K34)+4.288*((Bilans!K27+Bilans!K31)/Bilans!K25)+6.719*('Rachunek zysków i strat'!K33/'Rachunek zysków i strat'!K6)</f>
        <v>#DIV/0!</v>
      </c>
      <c r="L12" s="16" t="e">
        <f>-2.368+3.562*('Rachunek zysków i strat'!L33/Bilans!L16)+1.588*((Bilans!L16-Bilans!L17)/Bilans!L34)+4.288*((Bilans!L27+Bilans!L31)/Bilans!L25)+6.719*('Rachunek zysków i strat'!L33/'Rachunek zysków i strat'!L6)</f>
        <v>#DIV/0!</v>
      </c>
      <c r="M12" s="16" t="e">
        <f>-2.368+3.562*('Rachunek zysków i strat'!M33/Bilans!M16)+1.588*((Bilans!M16-Bilans!M17)/Bilans!M34)+4.288*((Bilans!M27+Bilans!M31)/Bilans!M25)+6.719*('Rachunek zysków i strat'!M33/'Rachunek zysków i strat'!M6)</f>
        <v>#DIV/0!</v>
      </c>
      <c r="N12" s="16" t="e">
        <f>-2.368+3.562*('Rachunek zysków i strat'!N33/Bilans!N16)+1.588*((Bilans!N16-Bilans!N17)/Bilans!N34)+4.288*((Bilans!N27+Bilans!N31)/Bilans!N25)+6.719*('Rachunek zysków i strat'!N33/'Rachunek zysków i strat'!N6)</f>
        <v>#DIV/0!</v>
      </c>
    </row>
    <row r="13" spans="1:14" s="1" customFormat="1" ht="12" x14ac:dyDescent="0.2">
      <c r="A13" s="2" t="s">
        <v>149</v>
      </c>
      <c r="B13" s="165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7"/>
    </row>
    <row r="14" spans="1:14" s="1" customFormat="1" ht="12" x14ac:dyDescent="0.2">
      <c r="A14" s="4" t="s">
        <v>150</v>
      </c>
      <c r="B14" s="16" t="e">
        <f>1.5*(('Rachunek zysków i strat'!B33+'Rachunek zysków i strat'!B13)/(Bilans!B31+Bilans!B35))+0.08*(Bilans!B25/(Bilans!B34+Bilans!B31))+10*('Rachunek zysków i strat'!B30/Bilans!B40)+5*('Rachunek zysków i strat'!B30/('Rachunek zysków i strat'!B26+'Rachunek zysków i strat'!B21+'Rachunek zysków i strat'!B6))+0.3*(Bilans!B17/('Rachunek zysków i strat'!B6+'Rachunek zysków i strat'!B21+'Rachunek zysków i strat'!B26))+0.1*(('Rachunek zysków i strat'!B6+'Rachunek zysków i strat'!B21+'Rachunek zysków i strat'!B26)/Bilans!B25)</f>
        <v>#DIV/0!</v>
      </c>
      <c r="C14" s="16" t="e">
        <f>1.5*(('Rachunek zysków i strat'!C33+'Rachunek zysków i strat'!C13)/(Bilans!C31+Bilans!C35))+0.08*(Bilans!C25/(Bilans!C34+Bilans!C31))+10*('Rachunek zysków i strat'!C30/Bilans!C40)+5*('Rachunek zysków i strat'!C30/('Rachunek zysków i strat'!C26+'Rachunek zysków i strat'!C21+'Rachunek zysków i strat'!C6))+0.3*(Bilans!C17/('Rachunek zysków i strat'!C6+'Rachunek zysków i strat'!C21+'Rachunek zysków i strat'!C26))+0.1*(('Rachunek zysków i strat'!C6+'Rachunek zysków i strat'!C21+'Rachunek zysków i strat'!C26)/Bilans!C25)</f>
        <v>#DIV/0!</v>
      </c>
      <c r="D14" s="16" t="e">
        <f>1.5*(('Rachunek zysków i strat'!D33+'Rachunek zysków i strat'!D13)/(Bilans!D31+Bilans!D35))+0.08*(Bilans!D25/(Bilans!D34+Bilans!D31))+10*('Rachunek zysków i strat'!D30/Bilans!D40)+5*('Rachunek zysków i strat'!D30/('Rachunek zysków i strat'!D26+'Rachunek zysków i strat'!D21+'Rachunek zysków i strat'!D6))+0.3*(Bilans!D17/('Rachunek zysków i strat'!D6+'Rachunek zysków i strat'!D21+'Rachunek zysków i strat'!D26))+0.1*(('Rachunek zysków i strat'!D6+'Rachunek zysków i strat'!D21+'Rachunek zysków i strat'!D26)/Bilans!D25)</f>
        <v>#DIV/0!</v>
      </c>
      <c r="E14" s="16" t="e">
        <f>1.5*(('Rachunek zysków i strat'!E33+'Rachunek zysków i strat'!E13)/(Bilans!E31+Bilans!E35))+0.08*(Bilans!E25/(Bilans!E34+Bilans!E31))+10*('Rachunek zysków i strat'!E30/Bilans!E40)+5*('Rachunek zysków i strat'!E30/('Rachunek zysków i strat'!E26+'Rachunek zysków i strat'!E21+'Rachunek zysków i strat'!E6))+0.3*(Bilans!E17/('Rachunek zysków i strat'!E6+'Rachunek zysków i strat'!E21+'Rachunek zysków i strat'!E26))+0.1*(('Rachunek zysków i strat'!E6+'Rachunek zysków i strat'!E21+'Rachunek zysków i strat'!E26)/Bilans!E25)</f>
        <v>#DIV/0!</v>
      </c>
      <c r="F14" s="16" t="e">
        <f>1.5*(('Rachunek zysków i strat'!F33+'Rachunek zysków i strat'!F13)/(Bilans!F31+Bilans!F35))+0.08*(Bilans!F25/(Bilans!F34+Bilans!F31))+10*('Rachunek zysków i strat'!F30/Bilans!F40)+5*('Rachunek zysków i strat'!F30/('Rachunek zysków i strat'!F26+'Rachunek zysków i strat'!F21+'Rachunek zysków i strat'!F6))+0.3*(Bilans!F17/('Rachunek zysków i strat'!F6+'Rachunek zysków i strat'!F21+'Rachunek zysków i strat'!F26))+0.1*(('Rachunek zysków i strat'!F6+'Rachunek zysków i strat'!F21+'Rachunek zysków i strat'!F26)/Bilans!F25)</f>
        <v>#DIV/0!</v>
      </c>
      <c r="G14" s="16" t="e">
        <f>1.5*(('Rachunek zysków i strat'!G33+'Rachunek zysków i strat'!G13)/(Bilans!G31+Bilans!G35))+0.08*(Bilans!G25/(Bilans!G34+Bilans!G31))+10*('Rachunek zysków i strat'!G30/Bilans!G40)+5*('Rachunek zysków i strat'!G30/('Rachunek zysków i strat'!G26+'Rachunek zysków i strat'!G21+'Rachunek zysków i strat'!G6))+0.3*(Bilans!G17/('Rachunek zysków i strat'!G6+'Rachunek zysków i strat'!G21+'Rachunek zysków i strat'!G26))+0.1*(('Rachunek zysków i strat'!G6+'Rachunek zysków i strat'!G21+'Rachunek zysków i strat'!G26)/Bilans!G25)</f>
        <v>#DIV/0!</v>
      </c>
      <c r="H14" s="16" t="e">
        <f>1.5*(('Rachunek zysków i strat'!H33+'Rachunek zysków i strat'!H13)/(Bilans!H31+Bilans!H35))+0.08*(Bilans!H25/(Bilans!H34+Bilans!H31))+10*('Rachunek zysków i strat'!H30/Bilans!H40)+5*('Rachunek zysków i strat'!H30/('Rachunek zysków i strat'!H26+'Rachunek zysków i strat'!H21+'Rachunek zysków i strat'!H6))+0.3*(Bilans!H17/('Rachunek zysków i strat'!H6+'Rachunek zysków i strat'!H21+'Rachunek zysków i strat'!H26))+0.1*(('Rachunek zysków i strat'!H6+'Rachunek zysków i strat'!H21+'Rachunek zysków i strat'!H26)/Bilans!H25)</f>
        <v>#DIV/0!</v>
      </c>
      <c r="I14" s="16" t="e">
        <f>1.5*(('Rachunek zysków i strat'!I33+'Rachunek zysków i strat'!I13)/(Bilans!I31+Bilans!I35))+0.08*(Bilans!I25/(Bilans!I34+Bilans!I31))+10*('Rachunek zysków i strat'!I30/Bilans!I40)+5*('Rachunek zysków i strat'!I30/('Rachunek zysków i strat'!I26+'Rachunek zysków i strat'!I21+'Rachunek zysków i strat'!I6))+0.3*(Bilans!I17/('Rachunek zysków i strat'!I6+'Rachunek zysków i strat'!I21+'Rachunek zysków i strat'!I26))+0.1*(('Rachunek zysków i strat'!I6+'Rachunek zysków i strat'!I21+'Rachunek zysków i strat'!I26)/Bilans!I25)</f>
        <v>#DIV/0!</v>
      </c>
      <c r="J14" s="16" t="e">
        <f>1.5*(('Rachunek zysków i strat'!J33+'Rachunek zysków i strat'!J13)/(Bilans!J31+Bilans!J35))+0.08*(Bilans!J25/(Bilans!J34+Bilans!J31))+10*('Rachunek zysków i strat'!J30/Bilans!J40)+5*('Rachunek zysków i strat'!J30/('Rachunek zysków i strat'!J26+'Rachunek zysków i strat'!J21+'Rachunek zysków i strat'!J6))+0.3*(Bilans!J17/('Rachunek zysków i strat'!J6+'Rachunek zysków i strat'!J21+'Rachunek zysków i strat'!J26))+0.1*(('Rachunek zysków i strat'!J6+'Rachunek zysków i strat'!J21+'Rachunek zysków i strat'!J26)/Bilans!J25)</f>
        <v>#DIV/0!</v>
      </c>
      <c r="K14" s="16" t="e">
        <f>1.5*(('Rachunek zysków i strat'!K33+'Rachunek zysków i strat'!K13)/(Bilans!K31+Bilans!K35))+0.08*(Bilans!K25/(Bilans!K34+Bilans!K31))+10*('Rachunek zysków i strat'!K30/Bilans!K40)+5*('Rachunek zysków i strat'!K30/('Rachunek zysków i strat'!K26+'Rachunek zysków i strat'!K21+'Rachunek zysków i strat'!K6))+0.3*(Bilans!K17/('Rachunek zysków i strat'!K6+'Rachunek zysków i strat'!K21+'Rachunek zysków i strat'!K26))+0.1*(('Rachunek zysków i strat'!K6+'Rachunek zysków i strat'!K21+'Rachunek zysków i strat'!K26)/Bilans!K25)</f>
        <v>#DIV/0!</v>
      </c>
      <c r="L14" s="16" t="e">
        <f>1.5*(('Rachunek zysków i strat'!L33+'Rachunek zysków i strat'!L13)/(Bilans!L31+Bilans!L35))+0.08*(Bilans!L25/(Bilans!L34+Bilans!L31))+10*('Rachunek zysków i strat'!L30/Bilans!L40)+5*('Rachunek zysków i strat'!L30/('Rachunek zysków i strat'!L26+'Rachunek zysków i strat'!L21+'Rachunek zysków i strat'!L6))+0.3*(Bilans!L17/('Rachunek zysków i strat'!L6+'Rachunek zysków i strat'!L21+'Rachunek zysków i strat'!L26))+0.1*(('Rachunek zysków i strat'!L6+'Rachunek zysków i strat'!L21+'Rachunek zysków i strat'!L26)/Bilans!L25)</f>
        <v>#DIV/0!</v>
      </c>
      <c r="M14" s="16" t="e">
        <f>1.5*(('Rachunek zysków i strat'!M33+'Rachunek zysków i strat'!M13)/(Bilans!M31+Bilans!M35))+0.08*(Bilans!M25/(Bilans!M34+Bilans!M31))+10*('Rachunek zysków i strat'!M30/Bilans!M40)+5*('Rachunek zysków i strat'!M30/('Rachunek zysków i strat'!M26+'Rachunek zysków i strat'!M21+'Rachunek zysków i strat'!M6))+0.3*(Bilans!M17/('Rachunek zysków i strat'!M6+'Rachunek zysków i strat'!M21+'Rachunek zysków i strat'!M26))+0.1*(('Rachunek zysków i strat'!M6+'Rachunek zysków i strat'!M21+'Rachunek zysków i strat'!M26)/Bilans!M25)</f>
        <v>#DIV/0!</v>
      </c>
      <c r="N14" s="16" t="e">
        <f>1.5*(('Rachunek zysków i strat'!N33+'Rachunek zysków i strat'!N13)/(Bilans!N31+Bilans!N35))+0.08*(Bilans!N25/(Bilans!N34+Bilans!N31))+10*('Rachunek zysków i strat'!N30/Bilans!N40)+5*('Rachunek zysków i strat'!N30/('Rachunek zysków i strat'!N26+'Rachunek zysków i strat'!N21+'Rachunek zysków i strat'!N6))+0.3*(Bilans!N17/('Rachunek zysków i strat'!N6+'Rachunek zysków i strat'!N21+'Rachunek zysków i strat'!N26))+0.1*(('Rachunek zysków i strat'!N6+'Rachunek zysków i strat'!N21+'Rachunek zysków i strat'!N26)/Bilans!N25)</f>
        <v>#DIV/0!</v>
      </c>
    </row>
    <row r="15" spans="1:14" s="1" customFormat="1" ht="12" x14ac:dyDescent="0.2">
      <c r="A15" s="2" t="s">
        <v>151</v>
      </c>
      <c r="B15" s="165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7"/>
    </row>
    <row r="16" spans="1:14" s="1" customFormat="1" ht="12" x14ac:dyDescent="0.2">
      <c r="A16" s="4" t="s">
        <v>148</v>
      </c>
      <c r="B16" s="16" t="e">
        <f>-1.498+9.498*('Rachunek zysków i strat'!B25/Bilans!B25)+3.566*(Bilans!B27/Bilans!B25)+2.903*(('Rachunek zysków i strat'!B33+'Rachunek zysków i strat'!B13)/(Bilans!B31+Bilans!B34))+0.452*(Bilans!B16/Bilans!B34)</f>
        <v>#DIV/0!</v>
      </c>
      <c r="C16" s="16" t="e">
        <f>-1.498+9.498*('Rachunek zysków i strat'!C25/Bilans!C25)+3.566*(Bilans!C27/Bilans!C25)+2.903*(('Rachunek zysków i strat'!C33+'Rachunek zysków i strat'!C13)/(Bilans!C31+Bilans!C34))+0.452*(Bilans!C16/Bilans!C34)</f>
        <v>#DIV/0!</v>
      </c>
      <c r="D16" s="16" t="e">
        <f>-1.498+9.498*('Rachunek zysków i strat'!D25/Bilans!D25)+3.566*(Bilans!D27/Bilans!D25)+2.903*(('Rachunek zysków i strat'!D33+'Rachunek zysków i strat'!D13)/(Bilans!D31+Bilans!D34))+0.452*(Bilans!D16/Bilans!D34)</f>
        <v>#DIV/0!</v>
      </c>
      <c r="E16" s="16" t="e">
        <f>-1.498+9.498*('Rachunek zysków i strat'!E25/Bilans!E25)+3.566*(Bilans!E27/Bilans!E25)+2.903*(('Rachunek zysków i strat'!E33+'Rachunek zysków i strat'!E13)/(Bilans!E31+Bilans!E34))+0.452*(Bilans!E16/Bilans!E34)</f>
        <v>#DIV/0!</v>
      </c>
      <c r="F16" s="16" t="e">
        <f>-1.498+9.498*('Rachunek zysków i strat'!F25/Bilans!F25)+3.566*(Bilans!F27/Bilans!F25)+2.903*(('Rachunek zysków i strat'!F33+'Rachunek zysków i strat'!F13)/(Bilans!F31+Bilans!F34))+0.452*(Bilans!F16/Bilans!F34)</f>
        <v>#DIV/0!</v>
      </c>
      <c r="G16" s="16" t="e">
        <f>-1.498+9.498*('Rachunek zysków i strat'!G25/Bilans!G25)+3.566*(Bilans!G27/Bilans!G25)+2.903*(('Rachunek zysków i strat'!G33+'Rachunek zysków i strat'!G13)/(Bilans!G31+Bilans!G34))+0.452*(Bilans!G16/Bilans!G34)</f>
        <v>#DIV/0!</v>
      </c>
      <c r="H16" s="16" t="e">
        <f>-1.498+9.498*('Rachunek zysków i strat'!H25/Bilans!H25)+3.566*(Bilans!H27/Bilans!H25)+2.903*(('Rachunek zysków i strat'!H33+'Rachunek zysków i strat'!H13)/(Bilans!H31+Bilans!H34))+0.452*(Bilans!H16/Bilans!H34)</f>
        <v>#DIV/0!</v>
      </c>
      <c r="I16" s="16" t="e">
        <f>-1.498+9.498*('Rachunek zysków i strat'!I25/Bilans!I25)+3.566*(Bilans!I27/Bilans!I25)+2.903*(('Rachunek zysków i strat'!I33+'Rachunek zysków i strat'!I13)/(Bilans!I31+Bilans!I34))+0.452*(Bilans!I16/Bilans!I34)</f>
        <v>#DIV/0!</v>
      </c>
      <c r="J16" s="16" t="e">
        <f>-1.498+9.498*('Rachunek zysków i strat'!J25/Bilans!J25)+3.566*(Bilans!J27/Bilans!J25)+2.903*(('Rachunek zysków i strat'!J33+'Rachunek zysków i strat'!J13)/(Bilans!J31+Bilans!J34))+0.452*(Bilans!J16/Bilans!J34)</f>
        <v>#DIV/0!</v>
      </c>
      <c r="K16" s="16" t="e">
        <f>-1.498+9.498*('Rachunek zysków i strat'!K25/Bilans!K25)+3.566*(Bilans!K27/Bilans!K25)+2.903*(('Rachunek zysków i strat'!K33+'Rachunek zysków i strat'!K13)/(Bilans!K31+Bilans!K34))+0.452*(Bilans!K16/Bilans!K34)</f>
        <v>#DIV/0!</v>
      </c>
      <c r="L16" s="16" t="e">
        <f>-1.498+9.498*('Rachunek zysków i strat'!L25/Bilans!L25)+3.566*(Bilans!L27/Bilans!L25)+2.903*(('Rachunek zysków i strat'!L33+'Rachunek zysków i strat'!L13)/(Bilans!L31+Bilans!L34))+0.452*(Bilans!L16/Bilans!L34)</f>
        <v>#DIV/0!</v>
      </c>
      <c r="M16" s="16" t="e">
        <f>-1.498+9.498*('Rachunek zysków i strat'!M25/Bilans!M25)+3.566*(Bilans!M27/Bilans!M25)+2.903*(('Rachunek zysków i strat'!M33+'Rachunek zysków i strat'!M13)/(Bilans!M31+Bilans!M34))+0.452*(Bilans!M16/Bilans!M34)</f>
        <v>#DIV/0!</v>
      </c>
      <c r="N16" s="16" t="e">
        <f>-1.498+9.498*('Rachunek zysków i strat'!N25/Bilans!N25)+3.566*(Bilans!N27/Bilans!N25)+2.903*(('Rachunek zysków i strat'!N33+'Rachunek zysków i strat'!N13)/(Bilans!N31+Bilans!N34))+0.452*(Bilans!N16/Bilans!N34)</f>
        <v>#DIV/0!</v>
      </c>
    </row>
    <row r="17" spans="1:14" s="1" customFormat="1" ht="12" x14ac:dyDescent="0.2">
      <c r="A17" s="2" t="s">
        <v>249</v>
      </c>
      <c r="B17" s="165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7"/>
    </row>
    <row r="18" spans="1:14" s="1" customFormat="1" ht="12" x14ac:dyDescent="0.2">
      <c r="A18" s="4" t="s">
        <v>148</v>
      </c>
      <c r="B18" s="16" t="e">
        <f>-2.478+9.478*('Rachunek zysków i strat'!B25/Bilans!B25)+3.613*(Bilans!B27/Bilans!B25)+3.246*(('Rachunek zysków i strat'!B33+'Rachunek zysków i strat'!B13)/(Bilans!B31+Bilans!B34))+0.455*(Bilans!B16/Bilans!B34)+0.802*('Rachunek zysków i strat'!B6/Bilans!B25)</f>
        <v>#DIV/0!</v>
      </c>
      <c r="C18" s="16" t="e">
        <f>-2.478+9.478*('Rachunek zysków i strat'!C25/Bilans!C25)+3.613*(Bilans!C27/Bilans!C25)+3.246*(('Rachunek zysków i strat'!C33+'Rachunek zysków i strat'!C13)/(Bilans!C31+Bilans!C34))+0.455*(Bilans!C16/Bilans!C34)+0.802*('Rachunek zysków i strat'!C6/Bilans!C25)</f>
        <v>#DIV/0!</v>
      </c>
      <c r="D18" s="16" t="e">
        <f>-2.478+9.478*('Rachunek zysków i strat'!D25/Bilans!D25)+3.613*(Bilans!D27/Bilans!D25)+3.246*(('Rachunek zysków i strat'!D33+'Rachunek zysków i strat'!D13)/(Bilans!D31+Bilans!D34))+0.455*(Bilans!D16/Bilans!D34)+0.802*('Rachunek zysków i strat'!D6/Bilans!D25)</f>
        <v>#DIV/0!</v>
      </c>
      <c r="E18" s="16" t="e">
        <f>-2.478+9.478*('Rachunek zysków i strat'!E25/Bilans!E25)+3.613*(Bilans!E27/Bilans!E25)+3.246*(('Rachunek zysków i strat'!E33+'Rachunek zysków i strat'!E13)/(Bilans!E31+Bilans!E34))+0.455*(Bilans!E16/Bilans!E34)+0.802*('Rachunek zysków i strat'!E6/Bilans!E25)</f>
        <v>#DIV/0!</v>
      </c>
      <c r="F18" s="16" t="e">
        <f>-2.478+9.478*('Rachunek zysków i strat'!F25/Bilans!F25)+3.613*(Bilans!F27/Bilans!F25)+3.246*(('Rachunek zysków i strat'!F33+'Rachunek zysków i strat'!F13)/(Bilans!F31+Bilans!F34))+0.455*(Bilans!F16/Bilans!F34)+0.802*('Rachunek zysków i strat'!F6/Bilans!F25)</f>
        <v>#DIV/0!</v>
      </c>
      <c r="G18" s="16" t="e">
        <f>-2.478+9.478*('Rachunek zysków i strat'!G25/Bilans!G25)+3.613*(Bilans!G27/Bilans!G25)+3.246*(('Rachunek zysków i strat'!G33+'Rachunek zysków i strat'!G13)/(Bilans!G31+Bilans!G34))+0.455*(Bilans!G16/Bilans!G34)+0.802*('Rachunek zysków i strat'!G6/Bilans!G25)</f>
        <v>#DIV/0!</v>
      </c>
      <c r="H18" s="16" t="e">
        <f>-2.478+9.478*('Rachunek zysków i strat'!H25/Bilans!H25)+3.613*(Bilans!H27/Bilans!H25)+3.246*(('Rachunek zysków i strat'!H33+'Rachunek zysków i strat'!H13)/(Bilans!H31+Bilans!H34))+0.455*(Bilans!H16/Bilans!H34)+0.802*('Rachunek zysków i strat'!H6/Bilans!H25)</f>
        <v>#DIV/0!</v>
      </c>
      <c r="I18" s="16" t="e">
        <f>-2.478+9.478*('Rachunek zysków i strat'!I25/Bilans!I25)+3.613*(Bilans!I27/Bilans!I25)+3.246*(('Rachunek zysków i strat'!I33+'Rachunek zysków i strat'!I13)/(Bilans!I31+Bilans!I34))+0.455*(Bilans!I16/Bilans!I34)+0.802*('Rachunek zysków i strat'!I6/Bilans!I25)</f>
        <v>#DIV/0!</v>
      </c>
      <c r="J18" s="16" t="e">
        <f>-2.478+9.478*('Rachunek zysków i strat'!J25/Bilans!J25)+3.613*(Bilans!J27/Bilans!J25)+3.246*(('Rachunek zysków i strat'!J33+'Rachunek zysków i strat'!J13)/(Bilans!J31+Bilans!J34))+0.455*(Bilans!J16/Bilans!J34)+0.802*('Rachunek zysków i strat'!J6/Bilans!J25)</f>
        <v>#DIV/0!</v>
      </c>
      <c r="K18" s="16" t="e">
        <f>-2.478+9.478*('Rachunek zysków i strat'!K25/Bilans!K25)+3.613*(Bilans!K27/Bilans!K25)+3.246*(('Rachunek zysków i strat'!K33+'Rachunek zysków i strat'!K13)/(Bilans!K31+Bilans!K34))+0.455*(Bilans!K16/Bilans!K34)+0.802*('Rachunek zysków i strat'!K6/Bilans!K25)</f>
        <v>#DIV/0!</v>
      </c>
      <c r="L18" s="16" t="e">
        <f>-2.478+9.478*('Rachunek zysków i strat'!L25/Bilans!L25)+3.613*(Bilans!L27/Bilans!L25)+3.246*(('Rachunek zysków i strat'!L33+'Rachunek zysków i strat'!L13)/(Bilans!L31+Bilans!L34))+0.455*(Bilans!L16/Bilans!L34)+0.802*('Rachunek zysków i strat'!L6/Bilans!L25)</f>
        <v>#DIV/0!</v>
      </c>
      <c r="M18" s="16" t="e">
        <f>-2.478+9.478*('Rachunek zysków i strat'!M25/Bilans!M25)+3.613*(Bilans!M27/Bilans!M25)+3.246*(('Rachunek zysków i strat'!M33+'Rachunek zysków i strat'!M13)/(Bilans!M31+Bilans!M34))+0.455*(Bilans!M16/Bilans!M34)+0.802*('Rachunek zysków i strat'!M6/Bilans!M25)</f>
        <v>#DIV/0!</v>
      </c>
      <c r="N18" s="16" t="e">
        <f>-2.478+9.478*('Rachunek zysków i strat'!N25/Bilans!N25)+3.613*(Bilans!N27/Bilans!N25)+3.246*(('Rachunek zysków i strat'!N33+'Rachunek zysków i strat'!N13)/(Bilans!N31+Bilans!N34))+0.455*(Bilans!N16/Bilans!N34)+0.802*('Rachunek zysków i strat'!N6/Bilans!N25)</f>
        <v>#DIV/0!</v>
      </c>
    </row>
    <row r="19" spans="1:14" s="1" customFormat="1" ht="12" x14ac:dyDescent="0.2">
      <c r="A19" s="2" t="s">
        <v>152</v>
      </c>
      <c r="B19" s="165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7"/>
    </row>
    <row r="20" spans="1:14" s="1" customFormat="1" ht="12" x14ac:dyDescent="0.2">
      <c r="A20" s="4" t="s">
        <v>153</v>
      </c>
      <c r="B20" s="16" t="e">
        <f>-1.5685+6.5245*('Rachunek zysków i strat'!B25/Bilans!B25)+0.148*(('Rachunek zysków i strat'!B12)/Bilans!B35)+0.4061*((Bilans!B16)/Bilans!B34)+2.1754*('Rachunek zysków i strat'!B25/'Rachunek zysków i strat'!B6)</f>
        <v>#DIV/0!</v>
      </c>
      <c r="C20" s="16" t="e">
        <f>-1.5685+6.5245*('Rachunek zysków i strat'!C25/((Bilans!C25+Bilans!B25)*0.5)+0.148*(('Rachunek zysków i strat'!C12)/((Bilans!C35+Bilans!B35)*0.5))+0.4061*((Bilans!C16)/Bilans!C34)+2.1754*('Rachunek zysków i strat'!C25/'Rachunek zysków i strat'!C6))</f>
        <v>#DIV/0!</v>
      </c>
      <c r="D20" s="16" t="e">
        <f>-1.5685+6.5245*('Rachunek zysków i strat'!D25/((Bilans!D25+Bilans!C25)*0.5)+0.148*(('Rachunek zysków i strat'!D12)/((Bilans!D35+Bilans!C35)*0.5))+0.4061*((Bilans!D16)/Bilans!D34)+2.1754*('Rachunek zysków i strat'!D25/'Rachunek zysków i strat'!D6))</f>
        <v>#DIV/0!</v>
      </c>
      <c r="E20" s="16" t="e">
        <f>-1.5685+6.5245*('Rachunek zysków i strat'!E25/((Bilans!E25+Bilans!D25)*0.5)+0.148*(('Rachunek zysków i strat'!E12)/((Bilans!E35+Bilans!D35)*0.5))+0.4061*((Bilans!E16)/Bilans!E34)+2.1754*('Rachunek zysków i strat'!E25/'Rachunek zysków i strat'!E6))</f>
        <v>#DIV/0!</v>
      </c>
      <c r="F20" s="16" t="e">
        <f>-1.5685+6.5245*('Rachunek zysków i strat'!F25/((Bilans!F25+Bilans!E25)*0.5)+0.148*(('Rachunek zysków i strat'!F12)/((Bilans!F35+Bilans!E35)*0.5))+0.4061*((Bilans!F16)/Bilans!F34)+2.1754*('Rachunek zysków i strat'!F25/'Rachunek zysków i strat'!F6))</f>
        <v>#DIV/0!</v>
      </c>
      <c r="G20" s="16" t="e">
        <f>-1.5685+6.5245*('Rachunek zysków i strat'!G25/((Bilans!G25+Bilans!F25)*0.5)+0.148*(('Rachunek zysków i strat'!G12)/((Bilans!G35+Bilans!F35)*0.5))+0.4061*((Bilans!G16)/Bilans!G34)+2.1754*('Rachunek zysków i strat'!G25/'Rachunek zysków i strat'!G6))</f>
        <v>#DIV/0!</v>
      </c>
      <c r="H20" s="16" t="e">
        <f>-1.5685+6.5245*('Rachunek zysków i strat'!H25/((Bilans!H25+Bilans!G25)*0.5)+0.148*(('Rachunek zysków i strat'!H12)/((Bilans!H35+Bilans!G35)*0.5))+0.4061*((Bilans!H16)/Bilans!H34)+2.1754*('Rachunek zysków i strat'!H25/'Rachunek zysków i strat'!H6))</f>
        <v>#DIV/0!</v>
      </c>
      <c r="I20" s="16" t="e">
        <f>-1.5685+6.5245*('Rachunek zysków i strat'!I25/((Bilans!I25+Bilans!H25)*0.5)+0.148*(('Rachunek zysków i strat'!I12)/((Bilans!I35+Bilans!H35)*0.5))+0.4061*((Bilans!I16)/Bilans!I34)+2.1754*('Rachunek zysków i strat'!I25/'Rachunek zysków i strat'!I6))</f>
        <v>#DIV/0!</v>
      </c>
      <c r="J20" s="16" t="e">
        <f>-1.5685+6.5245*('Rachunek zysków i strat'!J25/((Bilans!J25+Bilans!I25)*0.5)+0.148*(('Rachunek zysków i strat'!J12)/((Bilans!J35+Bilans!I35)*0.5))+0.4061*((Bilans!J16)/Bilans!J34)+2.1754*('Rachunek zysków i strat'!J25/'Rachunek zysków i strat'!J6))</f>
        <v>#DIV/0!</v>
      </c>
      <c r="K20" s="16" t="e">
        <f>-1.5685+6.5245*('Rachunek zysków i strat'!K25/((Bilans!K25+Bilans!J25)*0.5)+0.148*(('Rachunek zysków i strat'!K12)/((Bilans!K35+Bilans!J35)*0.5))+0.4061*((Bilans!K16)/Bilans!K34)+2.1754*('Rachunek zysków i strat'!K25/'Rachunek zysków i strat'!K6))</f>
        <v>#DIV/0!</v>
      </c>
      <c r="L20" s="16" t="e">
        <f>-1.5685+6.5245*('Rachunek zysków i strat'!L25/((Bilans!L25+Bilans!K25)*0.5)+0.148*(('Rachunek zysków i strat'!L12)/((Bilans!L35+Bilans!K35)*0.5))+0.4061*((Bilans!L16)/Bilans!L34)+2.1754*('Rachunek zysków i strat'!L25/'Rachunek zysków i strat'!L6))</f>
        <v>#DIV/0!</v>
      </c>
      <c r="M20" s="16" t="e">
        <f>-1.5685+6.5245*('Rachunek zysków i strat'!M25/((Bilans!M25+Bilans!L25)*0.5)+0.148*(('Rachunek zysków i strat'!M12)/((Bilans!M35+Bilans!L35)*0.5))+0.4061*((Bilans!M16)/Bilans!M34)+2.1754*('Rachunek zysków i strat'!M25/'Rachunek zysków i strat'!M6))</f>
        <v>#DIV/0!</v>
      </c>
      <c r="N20" s="16" t="e">
        <f>-1.5685+6.5245*('Rachunek zysków i strat'!N25/((Bilans!N25+Bilans!M25)*0.5)+0.148*(('Rachunek zysków i strat'!N12)/((Bilans!N35+Bilans!M35)*0.5))+0.4061*((Bilans!N16)/Bilans!N34)+2.1754*('Rachunek zysków i strat'!N25/'Rachunek zysków i strat'!N6))</f>
        <v>#DIV/0!</v>
      </c>
    </row>
    <row r="21" spans="1:14" s="1" customFormat="1" ht="12" x14ac:dyDescent="0.2">
      <c r="A21" s="2" t="s">
        <v>154</v>
      </c>
      <c r="B21" s="165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7"/>
    </row>
    <row r="22" spans="1:14" s="1" customFormat="1" ht="12" x14ac:dyDescent="0.2">
      <c r="A22" s="4" t="s">
        <v>155</v>
      </c>
      <c r="B22" s="16" t="e">
        <f>-1.8713+1.4383*(('Rachunek zysków i strat'!B33+'Rachunek zysków i strat'!B13)/Bilans!B29)+0.1878*(('Rachunek zysków i strat'!B12)/Bilans!B35)+5.0229*('Rachunek zysków i strat'!B20/Bilans!B25)</f>
        <v>#DIV/0!</v>
      </c>
      <c r="C22" s="16" t="e">
        <f>-1.8713+1.4383*(('Rachunek zysków i strat'!C33+'Rachunek zysków i strat'!C13)/Bilans!C29)+0.1878*(('Rachunek zysków i strat'!C12)/(Bilans!B35+Bilans!C35)*0.5)+5.0229*('Rachunek zysków i strat'!C20/((Bilans!B25+Bilans!C25)*0.5))</f>
        <v>#DIV/0!</v>
      </c>
      <c r="D22" s="16" t="e">
        <f>-1.8713+1.4383*(('Rachunek zysków i strat'!D33+'Rachunek zysków i strat'!D13)/Bilans!D29)+0.1878*(('Rachunek zysków i strat'!D12)/(Bilans!C35+Bilans!D35)*0.5)+5.0229*('Rachunek zysków i strat'!D20/((Bilans!C25+Bilans!D25)*0.5))</f>
        <v>#DIV/0!</v>
      </c>
      <c r="E22" s="16" t="e">
        <f>-1.8713+1.4383*(('Rachunek zysków i strat'!E33+'Rachunek zysków i strat'!E13)/Bilans!E29)+0.1878*(('Rachunek zysków i strat'!E12)/(Bilans!D35+Bilans!E35)*0.5)+5.0229*('Rachunek zysków i strat'!E20/((Bilans!D25+Bilans!E25)*0.5))</f>
        <v>#DIV/0!</v>
      </c>
      <c r="F22" s="16" t="e">
        <f>-1.8713+1.4383*(('Rachunek zysków i strat'!F33+'Rachunek zysków i strat'!F13)/Bilans!F29)+0.1878*(('Rachunek zysków i strat'!F12)/(Bilans!E35+Bilans!F35)*0.5)+5.0229*('Rachunek zysków i strat'!F20/((Bilans!E25+Bilans!F25)*0.5))</f>
        <v>#DIV/0!</v>
      </c>
      <c r="G22" s="16" t="e">
        <f>-1.8713+1.4383*(('Rachunek zysków i strat'!G33+'Rachunek zysków i strat'!G13)/Bilans!G29)+0.1878*(('Rachunek zysków i strat'!G12)/(Bilans!F35+Bilans!G35)*0.5)+5.0229*('Rachunek zysków i strat'!G20/((Bilans!F25+Bilans!G25)*0.5))</f>
        <v>#DIV/0!</v>
      </c>
      <c r="H22" s="16" t="e">
        <f>-1.8713+1.4383*(('Rachunek zysków i strat'!H33+'Rachunek zysków i strat'!H13)/Bilans!H29)+0.1878*(('Rachunek zysków i strat'!H12)/(Bilans!G35+Bilans!H35)*0.5)+5.0229*('Rachunek zysków i strat'!H20/((Bilans!G25+Bilans!H25)*0.5))</f>
        <v>#DIV/0!</v>
      </c>
      <c r="I22" s="16" t="e">
        <f>-1.8713+1.4383*(('Rachunek zysków i strat'!I33+'Rachunek zysków i strat'!I13)/Bilans!I29)+0.1878*(('Rachunek zysków i strat'!I12)/(Bilans!H35+Bilans!I35)*0.5)+5.0229*('Rachunek zysków i strat'!I20/((Bilans!H25+Bilans!I25)*0.5))</f>
        <v>#DIV/0!</v>
      </c>
      <c r="J22" s="16" t="e">
        <f>-1.8713+1.4383*(('Rachunek zysków i strat'!J33+'Rachunek zysków i strat'!J13)/Bilans!J29)+0.1878*(('Rachunek zysków i strat'!J12)/(Bilans!I35+Bilans!J35)*0.5)+5.0229*('Rachunek zysków i strat'!J20/((Bilans!I25+Bilans!J25)*0.5))</f>
        <v>#DIV/0!</v>
      </c>
      <c r="K22" s="16" t="e">
        <f>-1.8713+1.4383*(('Rachunek zysków i strat'!K33+'Rachunek zysków i strat'!K13)/Bilans!K29)+0.1878*(('Rachunek zysków i strat'!K12)/(Bilans!J35+Bilans!K35)*0.5)+5.0229*('Rachunek zysków i strat'!K20/((Bilans!J25+Bilans!K25)*0.5))</f>
        <v>#DIV/0!</v>
      </c>
      <c r="L22" s="16" t="e">
        <f>-1.8713+1.4383*(('Rachunek zysków i strat'!L33+'Rachunek zysków i strat'!L13)/Bilans!L29)+0.1878*(('Rachunek zysków i strat'!L12)/(Bilans!K35+Bilans!L35)*0.5)+5.0229*('Rachunek zysków i strat'!L20/((Bilans!K25+Bilans!L25)*0.5))</f>
        <v>#DIV/0!</v>
      </c>
      <c r="M22" s="16" t="e">
        <f>-1.8713+1.4383*(('Rachunek zysków i strat'!M33+'Rachunek zysków i strat'!M13)/Bilans!M29)+0.1878*(('Rachunek zysków i strat'!M12)/(Bilans!L35+Bilans!M35)*0.5)+5.0229*('Rachunek zysków i strat'!M20/((Bilans!L25+Bilans!M25)*0.5))</f>
        <v>#DIV/0!</v>
      </c>
      <c r="N22" s="16" t="e">
        <f>-1.8713+1.4383*(('Rachunek zysków i strat'!N33+'Rachunek zysków i strat'!N13)/Bilans!N29)+0.1878*(('Rachunek zysków i strat'!N12)/(Bilans!M35+Bilans!N35)*0.5)+5.0229*('Rachunek zysków i strat'!N20/((Bilans!M25+Bilans!N25)*0.5))</f>
        <v>#DIV/0!</v>
      </c>
    </row>
    <row r="23" spans="1:14" x14ac:dyDescent="0.25">
      <c r="A23" s="2" t="s">
        <v>156</v>
      </c>
      <c r="B23" s="165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7"/>
    </row>
    <row r="24" spans="1:14" x14ac:dyDescent="0.25">
      <c r="A24" s="4" t="s">
        <v>148</v>
      </c>
      <c r="B24" s="16" t="e">
        <f>3.26*(('Rachunek zysków i strat'!B25-'Rachunek zysków i strat'!B13)/Bilans!B25)+2.16*(('Rachunek zysków i strat'!B25-'Rachunek zysków i strat'!B13)/'Rachunek zysków i strat'!B6)+0.69*(A_W_1_T!B24/Bilans!B25)+0.3*(Bilans!B16/(Bilans!B31+Bilans!B34))</f>
        <v>#DIV/0!</v>
      </c>
      <c r="C24" s="16" t="e">
        <f>3.26*(('Rachunek zysków i strat'!C25-'Rachunek zysków i strat'!C13)/Bilans!C25)+2.16*(('Rachunek zysków i strat'!C25-'Rachunek zysków i strat'!C13)/'Rachunek zysków i strat'!C6)+0.69*(A_W_1_T!C24/Bilans!C25)+0.3*(Bilans!C16/(Bilans!C31+Bilans!C34))</f>
        <v>#DIV/0!</v>
      </c>
      <c r="D24" s="16" t="e">
        <f>3.26*(('Rachunek zysków i strat'!D25-'Rachunek zysków i strat'!D13)/Bilans!D25)+2.16*(('Rachunek zysków i strat'!D25-'Rachunek zysków i strat'!D13)/'Rachunek zysków i strat'!D6)+0.69*(A_W_1_T!D24/Bilans!D25)+0.3*(Bilans!D16/(Bilans!D31+Bilans!D34))</f>
        <v>#DIV/0!</v>
      </c>
      <c r="E24" s="16" t="e">
        <f>3.26*(('Rachunek zysków i strat'!E25-'Rachunek zysków i strat'!E13)/Bilans!E25)+2.16*(('Rachunek zysków i strat'!E25-'Rachunek zysków i strat'!E13)/'Rachunek zysków i strat'!E6)+0.69*(A_W_1_T!E24/Bilans!E25)+0.3*(Bilans!E16/(Bilans!E31+Bilans!E34))</f>
        <v>#DIV/0!</v>
      </c>
      <c r="F24" s="16" t="e">
        <f>3.26*(('Rachunek zysków i strat'!F25-'Rachunek zysków i strat'!F13)/Bilans!F25)+2.16*(('Rachunek zysków i strat'!F25-'Rachunek zysków i strat'!F13)/'Rachunek zysków i strat'!F6)+0.69*(A_W_1_T!F24/Bilans!F25)+0.3*(Bilans!F16/(Bilans!F31+Bilans!F34))</f>
        <v>#DIV/0!</v>
      </c>
      <c r="G24" s="16" t="e">
        <f>3.26*(('Rachunek zysków i strat'!G25-'Rachunek zysków i strat'!G13)/Bilans!G25)+2.16*(('Rachunek zysków i strat'!G25-'Rachunek zysków i strat'!G13)/'Rachunek zysków i strat'!G6)+0.69*(A_W_1_T!G24/Bilans!G25)+0.3*(Bilans!G16/(Bilans!G31+Bilans!G34))</f>
        <v>#DIV/0!</v>
      </c>
      <c r="H24" s="16" t="e">
        <f>3.26*(('Rachunek zysków i strat'!H25-'Rachunek zysków i strat'!H13)/Bilans!H25)+2.16*(('Rachunek zysków i strat'!H25-'Rachunek zysków i strat'!H13)/'Rachunek zysków i strat'!H6)+0.69*(A_W_1_T!H24/Bilans!H25)+0.3*(Bilans!H16/(Bilans!H31+Bilans!H34))</f>
        <v>#DIV/0!</v>
      </c>
      <c r="I24" s="16" t="e">
        <f>3.26*(('Rachunek zysków i strat'!I25-'Rachunek zysków i strat'!I13)/Bilans!I25)+2.16*(('Rachunek zysków i strat'!I25-'Rachunek zysków i strat'!I13)/'Rachunek zysków i strat'!I6)+0.69*(A_W_1_T!I24/Bilans!I25)+0.3*(Bilans!I16/(Bilans!I31+Bilans!I34))</f>
        <v>#DIV/0!</v>
      </c>
      <c r="J24" s="16" t="e">
        <f>3.26*(('Rachunek zysków i strat'!J25-'Rachunek zysków i strat'!J13)/Bilans!J25)+2.16*(('Rachunek zysków i strat'!J25-'Rachunek zysków i strat'!J13)/'Rachunek zysków i strat'!J6)+0.69*(A_W_1_T!J24/Bilans!J25)+0.3*(Bilans!J16/(Bilans!J31+Bilans!J34))</f>
        <v>#DIV/0!</v>
      </c>
      <c r="K24" s="16" t="e">
        <f>3.26*(('Rachunek zysków i strat'!K25-'Rachunek zysków i strat'!K13)/Bilans!K25)+2.16*(('Rachunek zysków i strat'!K25-'Rachunek zysków i strat'!K13)/'Rachunek zysków i strat'!K6)+0.69*(A_W_1_T!K24/Bilans!K25)+0.3*(Bilans!K16/(Bilans!K31+Bilans!K34))</f>
        <v>#DIV/0!</v>
      </c>
      <c r="L24" s="16" t="e">
        <f>3.26*(('Rachunek zysków i strat'!L25-'Rachunek zysków i strat'!L13)/Bilans!L25)+2.16*(('Rachunek zysków i strat'!L25-'Rachunek zysków i strat'!L13)/'Rachunek zysków i strat'!L6)+0.69*(A_W_1_T!L24/Bilans!L25)+0.3*(Bilans!L16/(Bilans!L31+Bilans!L34))</f>
        <v>#DIV/0!</v>
      </c>
      <c r="M24" s="16" t="e">
        <f>3.26*(('Rachunek zysków i strat'!M25-'Rachunek zysków i strat'!M13)/Bilans!M25)+2.16*(('Rachunek zysków i strat'!M25-'Rachunek zysków i strat'!M13)/'Rachunek zysków i strat'!M6)+0.69*(A_W_1_T!M24/Bilans!M25)+0.3*(Bilans!M16/(Bilans!M31+Bilans!M34))</f>
        <v>#DIV/0!</v>
      </c>
      <c r="N24" s="16" t="e">
        <f>3.26*(('Rachunek zysków i strat'!N25-'Rachunek zysków i strat'!N13)/Bilans!N25)+2.16*(('Rachunek zysków i strat'!N25-'Rachunek zysków i strat'!N13)/'Rachunek zysków i strat'!N6)+0.69*(A_W_1_T!N24/Bilans!N25)+0.3*(Bilans!N16/(Bilans!N31+Bilans!N34))</f>
        <v>#DIV/0!</v>
      </c>
    </row>
    <row r="25" spans="1:14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</sheetData>
  <sheetProtection algorithmName="SHA-512" hashValue="dUgSgzdAOX6nn2FoWKZeFkjD6DbKo3O+L5Y/OCOMUA3/sU0f8RGwPSpJflgZ+n9ijHQp5beS5Knh1jYvEgOCvg==" saltValue="o4eYoSLDRRDZHOSYiFwxnQ==" spinCount="100000" sheet="1" objects="1" scenarios="1"/>
  <mergeCells count="13">
    <mergeCell ref="I1:N1"/>
    <mergeCell ref="B23:N23"/>
    <mergeCell ref="A3:A4"/>
    <mergeCell ref="B3:N3"/>
    <mergeCell ref="B5:N5"/>
    <mergeCell ref="B7:N7"/>
    <mergeCell ref="B9:N9"/>
    <mergeCell ref="B11:N11"/>
    <mergeCell ref="B13:N13"/>
    <mergeCell ref="B15:N15"/>
    <mergeCell ref="B17:N17"/>
    <mergeCell ref="B19:N19"/>
    <mergeCell ref="B21:N21"/>
  </mergeCells>
  <conditionalFormatting sqref="B6:N6">
    <cfRule type="cellIs" dxfId="25" priority="35" operator="greaterThan">
      <formula>3</formula>
    </cfRule>
    <cfRule type="cellIs" dxfId="24" priority="36" operator="between">
      <formula>1.8</formula>
      <formula>3</formula>
    </cfRule>
    <cfRule type="cellIs" dxfId="23" priority="37" operator="lessThan">
      <formula>1.8</formula>
    </cfRule>
  </conditionalFormatting>
  <conditionalFormatting sqref="B8:N8">
    <cfRule type="cellIs" dxfId="22" priority="29" operator="greaterThan">
      <formula>2.9</formula>
    </cfRule>
    <cfRule type="cellIs" dxfId="21" priority="30" operator="between">
      <formula>1.23</formula>
      <formula>2.9</formula>
    </cfRule>
    <cfRule type="cellIs" dxfId="20" priority="31" operator="lessThan">
      <formula>1.23</formula>
    </cfRule>
  </conditionalFormatting>
  <conditionalFormatting sqref="B10:N10">
    <cfRule type="cellIs" dxfId="19" priority="23" operator="greaterThan">
      <formula>0.1</formula>
    </cfRule>
    <cfRule type="cellIs" dxfId="18" priority="24" operator="between">
      <formula>-0.3</formula>
      <formula>0.1</formula>
    </cfRule>
    <cfRule type="cellIs" dxfId="17" priority="25" operator="lessThan">
      <formula>-0.3</formula>
    </cfRule>
  </conditionalFormatting>
  <conditionalFormatting sqref="B12:N12">
    <cfRule type="cellIs" dxfId="16" priority="21" operator="greaterThan">
      <formula>0</formula>
    </cfRule>
    <cfRule type="cellIs" dxfId="15" priority="22" operator="lessThan">
      <formula>0</formula>
    </cfRule>
  </conditionalFormatting>
  <conditionalFormatting sqref="B14:N14">
    <cfRule type="cellIs" dxfId="14" priority="18" operator="greaterThan">
      <formula>2</formula>
    </cfRule>
    <cfRule type="cellIs" dxfId="13" priority="19" operator="between">
      <formula>0</formula>
      <formula>2</formula>
    </cfRule>
    <cfRule type="cellIs" dxfId="12" priority="20" operator="lessThan">
      <formula>0</formula>
    </cfRule>
  </conditionalFormatting>
  <conditionalFormatting sqref="B16:N16">
    <cfRule type="cellIs" dxfId="11" priority="16" operator="greaterThan">
      <formula>0</formula>
    </cfRule>
    <cfRule type="cellIs" dxfId="10" priority="17" operator="lessThan">
      <formula>0</formula>
    </cfRule>
  </conditionalFormatting>
  <conditionalFormatting sqref="B18:N18">
    <cfRule type="cellIs" dxfId="9" priority="12" operator="greaterThan">
      <formula>0</formula>
    </cfRule>
    <cfRule type="cellIs" dxfId="8" priority="13" operator="lessThan">
      <formula>0</formula>
    </cfRule>
  </conditionalFormatting>
  <conditionalFormatting sqref="B20:N20">
    <cfRule type="cellIs" dxfId="7" priority="9" operator="greaterThan">
      <formula>0.65</formula>
    </cfRule>
    <cfRule type="cellIs" dxfId="6" priority="10" operator="between">
      <formula>-0.13</formula>
      <formula>0.65</formula>
    </cfRule>
    <cfRule type="cellIs" dxfId="5" priority="11" operator="lessThan">
      <formula>-0.13</formula>
    </cfRule>
  </conditionalFormatting>
  <conditionalFormatting sqref="B22:N22">
    <cfRule type="cellIs" dxfId="4" priority="6" operator="greaterThan">
      <formula>0.2</formula>
    </cfRule>
    <cfRule type="cellIs" dxfId="3" priority="7" operator="between">
      <formula>-0.7</formula>
      <formula>0.2</formula>
    </cfRule>
    <cfRule type="cellIs" dxfId="2" priority="8" operator="lessThan">
      <formula>-0.7</formula>
    </cfRule>
  </conditionalFormatting>
  <conditionalFormatting sqref="B24:N24">
    <cfRule type="cellIs" dxfId="1" priority="1" operator="greaterThan">
      <formula>0</formula>
    </cfRule>
    <cfRule type="cellIs" dxfId="0" priority="2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scale="80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4</vt:i4>
      </vt:variant>
    </vt:vector>
  </HeadingPairs>
  <TitlesOfParts>
    <vt:vector size="11" baseType="lpstr">
      <vt:lpstr>Bilans</vt:lpstr>
      <vt:lpstr>Rachunek zysków i strat</vt:lpstr>
      <vt:lpstr>Rach.przepł.pien.</vt:lpstr>
      <vt:lpstr>NPV i IRR</vt:lpstr>
      <vt:lpstr>A_W_1_T</vt:lpstr>
      <vt:lpstr>A_W_2_CF</vt:lpstr>
      <vt:lpstr>A_W_3_FD</vt:lpstr>
      <vt:lpstr>A_W_1_T!_ftn1</vt:lpstr>
      <vt:lpstr>A_W_1_T!_ftnref1</vt:lpstr>
      <vt:lpstr>Bilans!Obszar_wydruku</vt:lpstr>
      <vt:lpstr>Rach.przepł.pien.!Obszar_wydruku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Wiatr</dc:creator>
  <cp:lastModifiedBy>Sylwia Lepieszka</cp:lastModifiedBy>
  <cp:lastPrinted>2015-11-18T20:31:04Z</cp:lastPrinted>
  <dcterms:created xsi:type="dcterms:W3CDTF">2015-11-10T13:14:13Z</dcterms:created>
  <dcterms:modified xsi:type="dcterms:W3CDTF">2017-11-30T07:47:28Z</dcterms:modified>
</cp:coreProperties>
</file>